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 Calculator" sheetId="1" state="visible" r:id="rId3"/>
    <sheet name="12-Month Projection" sheetId="2" state="visible" r:id="rId4"/>
    <sheet name="Scenario Comparison" sheetId="3" state="visible" r:id="rId5"/>
    <sheet name="How To U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<sst xmlns="http://schemas.openxmlformats.org/spreadsheetml/2006/main" count="163" uniqueCount="151">
  <si>
    <t xml:space="preserve">Orb</t>
  </si>
  <si>
    <t xml:space="preserve">intra</t>
  </si>
  <si>
    <t xml:space="preserve">ROI Calculator — Interactive</t>
  </si>
  <si>
    <t xml:space="preserve">📊  Enter prospect numbers in the yellow cells. All results calculate automatically.</t>
  </si>
  <si>
    <t xml:space="preserve">SECTION A  —  PROSPECT'S CURRENT NUMBERS</t>
  </si>
  <si>
    <t xml:space="preserve">Weekly inbound leads</t>
  </si>
  <si>
    <t xml:space="preserve">How many new leads come in per week?</t>
  </si>
  <si>
    <t xml:space="preserve">Current close rate</t>
  </si>
  <si>
    <t xml:space="preserve">What % of leads do you currently close?</t>
  </si>
  <si>
    <t xml:space="preserve">Average job value ($)</t>
  </si>
  <si>
    <t xml:space="preserve">Average revenue per job/project</t>
  </si>
  <si>
    <t xml:space="preserve">Current lead response time</t>
  </si>
  <si>
    <t xml:space="preserve">How many minutes to first reply on average?</t>
  </si>
  <si>
    <t xml:space="preserve">Follow-up attempts per lead</t>
  </si>
  <si>
    <t xml:space="preserve">How many times do you follow up before giving up?</t>
  </si>
  <si>
    <t xml:space="preserve">Monthly ad/lead spend ($)</t>
  </si>
  <si>
    <t xml:space="preserve">Google Ads, HomeAdvisor, Angi, etc.</t>
  </si>
  <si>
    <t xml:space="preserve">Orbintra package</t>
  </si>
  <si>
    <t xml:space="preserve">Growth</t>
  </si>
  <si>
    <t xml:space="preserve">Core=$497/mo  |  Growth=$597/mo  |  Concierge=$697/mo</t>
  </si>
  <si>
    <t xml:space="preserve">SECTION B  —  ORBINTRA IMPACT ASSUMPTIONS</t>
  </si>
  <si>
    <t xml:space="preserve">These are conservative estimates based on real client outcomes. You can adjust them.</t>
  </si>
  <si>
    <t xml:space="preserve">New lead response time</t>
  </si>
  <si>
    <t xml:space="preserve">Orbintra replies in under 60 seconds, 24/7</t>
  </si>
  <si>
    <t xml:space="preserve">Close rate improvement</t>
  </si>
  <si>
    <t xml:space="preserve">Conservative: +15% lift (clients avg +26%)</t>
  </si>
  <si>
    <t xml:space="preserve">Leads recovered by follow-up</t>
  </si>
  <si>
    <t xml:space="preserve">Avg 12% of ignored leads convert with follow-up</t>
  </si>
  <si>
    <t xml:space="preserve">Review growth (per month)</t>
  </si>
  <si>
    <t xml:space="preserve">Auto-requests after every completed job</t>
  </si>
  <si>
    <t xml:space="preserve">SECTION C  —  CALCULATED RESULTS</t>
  </si>
  <si>
    <t xml:space="preserve">Current Baseline (without Orbintra)</t>
  </si>
  <si>
    <t xml:space="preserve">Weekly jobs closed (current)</t>
  </si>
  <si>
    <t xml:space="preserve">Leads × current close rate</t>
  </si>
  <si>
    <t xml:space="preserve">Monthly jobs closed (current)</t>
  </si>
  <si>
    <t xml:space="preserve">× 4.33 weeks per month</t>
  </si>
  <si>
    <t xml:space="preserve">Monthly revenue (current)</t>
  </si>
  <si>
    <t xml:space="preserve">Monthly jobs × avg job value</t>
  </si>
  <si>
    <t xml:space="preserve">Annual revenue (current)</t>
  </si>
  <si>
    <t xml:space="preserve">Monthly revenue × 12</t>
  </si>
  <si>
    <t xml:space="preserve">With Orbintra (projected)</t>
  </si>
  <si>
    <t xml:space="preserve">New close rate (with lift)</t>
  </si>
  <si>
    <t xml:space="preserve">Current rate + improvement (capped at 95%)</t>
  </si>
  <si>
    <t xml:space="preserve">Weekly jobs from close rate lift</t>
  </si>
  <si>
    <t xml:space="preserve">Same leads, higher close rate</t>
  </si>
  <si>
    <t xml:space="preserve">Weekly jobs recovered (follow-up)</t>
  </si>
  <si>
    <t xml:space="preserve">Ignored leads × follow-up recovery rate</t>
  </si>
  <si>
    <t xml:space="preserve">Total weekly jobs (with Orbintra)</t>
  </si>
  <si>
    <t xml:space="preserve">Close rate lift + recovered leads</t>
  </si>
  <si>
    <t xml:space="preserve">Monthly jobs (with Orbintra)</t>
  </si>
  <si>
    <t xml:space="preserve">× 4.33 weeks</t>
  </si>
  <si>
    <t xml:space="preserve">Monthly revenue (with Orbintra)</t>
  </si>
  <si>
    <t xml:space="preserve">Annual revenue (with Orbintra)</t>
  </si>
  <si>
    <t xml:space="preserve">SECTION D  —  ROI SUMMARY</t>
  </si>
  <si>
    <t xml:space="preserve">Cost of Orbintra</t>
  </si>
  <si>
    <t xml:space="preserve">Monthly subscription cost</t>
  </si>
  <si>
    <t xml:space="preserve">Based on selected package</t>
  </si>
  <si>
    <t xml:space="preserve">Setup fee (one-time)</t>
  </si>
  <si>
    <t xml:space="preserve">Paid once at signup</t>
  </si>
  <si>
    <t xml:space="preserve">Return on Investment</t>
  </si>
  <si>
    <t xml:space="preserve">Monthly revenue gain</t>
  </si>
  <si>
    <t xml:space="preserve">Revenue with Orbintra minus current revenue</t>
  </si>
  <si>
    <t xml:space="preserve">Monthly net gain (after subscription)</t>
  </si>
  <si>
    <t xml:space="preserve">Revenue gain minus monthly cost</t>
  </si>
  <si>
    <t xml:space="preserve">Annual net gain</t>
  </si>
  <si>
    <t xml:space="preserve">Monthly net gain × 12 months</t>
  </si>
  <si>
    <t xml:space="preserve">Payback period (months)</t>
  </si>
  <si>
    <t xml:space="preserve">Setup fee ÷ monthly net gain</t>
  </si>
  <si>
    <t xml:space="preserve">12-month total gain</t>
  </si>
  <si>
    <t xml:space="preserve">Annual net gain minus one-time setup fee</t>
  </si>
  <si>
    <t xml:space="preserve">Return on investment (ROI %)</t>
  </si>
  <si>
    <t xml:space="preserve">Net 12-mo gain ÷ total investment</t>
  </si>
  <si>
    <t xml:space="preserve">— BOTTOM LINE —</t>
  </si>
  <si>
    <t xml:space="preserve">projected 12-month net gain for this prospect</t>
  </si>
  <si>
    <t xml:space="preserve">12-Month Revenue Projection</t>
  </si>
  <si>
    <t xml:space="preserve">📈  Month-by-month comparison. All values pull from the ROI Calculator inputs automatically.</t>
  </si>
  <si>
    <t xml:space="preserve">Month</t>
  </si>
  <si>
    <t xml:space="preserve">Without
Orbintra ($)</t>
  </si>
  <si>
    <t xml:space="preserve">With
Orbintra ($)</t>
  </si>
  <si>
    <t xml:space="preserve">Orbintra
Cost ($)</t>
  </si>
  <si>
    <t xml:space="preserve">Net Gain
(vs. no system)</t>
  </si>
  <si>
    <t xml:space="preserve">Cumulative
Gain ($)</t>
  </si>
  <si>
    <t xml:space="preserve">Cumulative
Cost ($)</t>
  </si>
  <si>
    <t xml:space="preserve">Running
ROI %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</si>
  <si>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</si>
  <si>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</si>
  <si>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</si>
  <si>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</si>
  <si>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</si>
  <si>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</si>
  <si>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</si>
  <si>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</si>
  <si>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</si>
  <si>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</si>
  <si>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</si>
  <si>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</si>
  <si>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12-MO TOTAL</t>
  </si>
  <si>
    <t xml:space="preserve">Scenario Comparison</t>
  </si>
  <si>
    <t xml:space="preserve">📊  Compare 3 different prospect profiles side by side. Enter values directly in the yellow cells.</t>
  </si>
  <si>
    <t xml:space="preserve">Input / Metric</t>
  </si>
  <si>
    <t xml:space="preserve">Scenario A
(Conservative)</t>
  </si>
  <si>
    <t xml:space="preserve">Scenario B
(Base Case)</t>
  </si>
  <si>
    <t xml:space="preserve">Scenario C
(Optimistic)</t>
  </si>
  <si>
    <t xml:space="preserve">Your Prospect
(from Calc)</t>
  </si>
  <si>
    <t xml:space="preserve">INPUTS (editable)</t>
  </si>
  <si>
    <t xml:space="preserve">Weekly leads</t>
  </si>
  <si>
    <t xml:space="preserve">Avg job value ($)</t>
  </si>
  <si>
    <t xml:space="preserve">Monthly ad spend ($)</t>
  </si>
  <si>
    <t xml:space="preserve">Package</t>
  </si>
  <si>
    <t xml:space="preserve">Core</t>
  </si>
  <si>
    <t xml:space="preserve">Concierge</t>
  </si>
  <si>
    <t xml:space="preserve">RESULTS (auto-calculated)</t>
  </si>
  <si>
    <t xml:space="preserve">Monthly net gain</t>
  </si>
  <si>
    <t xml:space="preserve">12-month net gain</t>
  </si>
  <si>
    <t xml:space="preserve">ROI %</t>
  </si>
  <si>
    <t xml:space="preserve">💡  Use this sheet on a sales call: show the prospect their own numbers in column F alongside what small and large contractors typically see.</t>
  </si>
  <si>
    <t xml:space="preserve">intra  |  How To Use the ROI Calculator</t>
  </si>
  <si>
    <t xml:space="preserve">📋  OVERVIEW</t>
  </si>
  <si>
    <t xml:space="preserve">This workbook has 3 active sheets. Use the ROI Calculator live on sales calls to show prospects exactly what Orbintra is worth for their specific business.</t>
  </si>
  <si>
    <t xml:space="preserve">1.  ROI CALCULATOR (main sheet — use this on every call)</t>
  </si>
  <si>
    <t xml:space="preserve">→  SECTION A: Enter the prospect's current numbers. Get these from discovery questions.</t>
  </si>
  <si>
    <t xml:space="preserve">     — Weekly inbound leads: "How many new leads do you get in a typical week?"</t>
  </si>
  <si>
    <t xml:space="preserve">     — Current close rate: "Roughly what percentage of those do you end up closing?"</t>
  </si>
  <si>
    <t xml:space="preserve">     — Average job value: "What's a typical job worth for you?"</t>
  </si>
  <si>
    <t xml:space="preserve">     — Response time: "When a new lead comes in, how fast do you usually get back to them?"</t>
  </si>
  <si>
    <t xml:space="preserve">     — Follow-up attempts: "How many times do you follow up if they don't answer?"</t>
  </si>
  <si>
    <t xml:space="preserve">→  SECTION B: Orbintra impact assumptions. Leave as default or adjust to match your pitch.</t>
  </si>
  <si>
    <t xml:space="preserve">→  SECTION C: All results calculate automatically — monthly revenue, gains, payback period.</t>
  </si>
  <si>
    <t xml:space="preserve">→  The BOTTOM LINE box shows the 12-month net gain in large text. Let that number land.</t>
  </si>
  <si>
    <t xml:space="preserve">2.  12-MONTH PROJECTION (show the full revenue arc)</t>
  </si>
  <si>
    <t xml:space="preserve">→  Auto-populated from Section A &amp; B inputs — no manual entry needed.</t>
  </si>
  <si>
    <t xml:space="preserve">→  Shows month-by-month: revenue without Orbintra, revenue with Orbintra, cost, and net gain.</t>
  </si>
  <si>
    <t xml:space="preserve">→  Cumulative gain column turns green when they are in the black (payback period crossed).</t>
  </si>
  <si>
    <t xml:space="preserve">→  Use this to visually show the payback period: "You're cash-positive by Month [X]."</t>
  </si>
  <si>
    <t xml:space="preserve">3.  SCENARIO COMPARISON (handle "what if" objections)</t>
  </si>
  <si>
    <t xml:space="preserve">→  Shows three scenarios (conservative, base, optimistic) alongside the prospect's real numbers.</t>
  </si>
  <si>
    <t xml:space="preserve">→  Great for prospects who say "I'm not sure I have that many leads" — show the floor case.</t>
  </si>
  <si>
    <t xml:space="preserve">→  Column F always reflects the live numbers from the ROI Calculator sheet.</t>
  </si>
  <si>
    <t xml:space="preserve">💡  CALL SCRIPT: HOW TO USE THIS ON A LIVE CALL</t>
  </si>
  <si>
    <t xml:space="preserve">Step 1:  "Let me pull up something quickly — I want to show you what this looks like for your specific numbers."</t>
  </si>
  <si>
    <t xml:space="preserve">Step 2:  Enter their numbers live as they answer your discovery questions.</t>
  </si>
  <si>
    <t xml:space="preserve">Step 3:  When the bottom line appears: "Based on what you told me — [X leads/week, $Y avg job] — Orbintra would generate an extra $[Z] over the next 12 months. Does that math make sense to you?"</t>
  </si>
  <si>
    <t xml:space="preserve">Step 4:  Point to the payback period: "And you're fully paid back in [X] months — before that you're already cash-positive every month."</t>
  </si>
  <si>
    <t xml:space="preserve">Step 5:  Silence. Let the number do the work. The first person to speak loses.</t>
  </si>
  <si>
    <t xml:space="preserve">🎯  DISCOVERY QUESTIONS TO GATHER THESE NUMBERS</t>
  </si>
  <si>
    <t xml:space="preserve">→  "How many new leads come in on a typical week?" (aim: weekly inbound volume)</t>
  </si>
  <si>
    <t xml:space="preserve">→  "Out of those, what percentage do you actually close?" (aim: current close rate)</t>
  </si>
  <si>
    <t xml:space="preserve">→  "What does an average job run for you?" (aim: avg job value)</t>
  </si>
  <si>
    <t xml:space="preserve">→  "When a new lead hits your phone or email — how fast does someone follow up?" (aim: response time)</t>
  </si>
  <si>
    <t xml:space="preserve">→  "If they don't respond the first time, how many times do you follow up?" (aim: follow-up attempts)</t>
  </si>
  <si>
    <t xml:space="preserve">→  Tip: Ask these as a natural conversation, not an interrogation. Take notes, then enter the numbers.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</si>
</sst>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0%"/>
    <numFmt numFmtId="167" formatCode="\$#,##0"/>
    <numFmt numFmtId="168" formatCode="0&quot; min&quot;"/>
    <numFmt numFmtId="169" formatCode="0.0&quot; jobs/wk&quot;"/>
    <numFmt numFmtId="170" formatCode="0.0&quot; jobs/mo&quot;"/>
    <numFmt numFmtId="171" formatCode="\$#,##0&quot; /mo&quot;"/>
    <numFmt numFmtId="172" formatCode="\$#,##0&quot;  one-time&quot;"/>
    <numFmt numFmtId="173" formatCode="0.0&quot; months&quot;"/>
    <numFmt numFmtId="174" formatCode="@"/>
    <numFmt numFmtId="175" formatCode="0.0"/>
  </numFmts>
  <fonts count="5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8"/>
      <color rgb="FF00E5A0"/>
      <name val="Arial"/>
      <family val="0"/>
      <charset val="1"/>
    </font>
    <font>
      <b val="true"/>
      <sz val="14"/>
      <color rgb="FFF5F4F0"/>
      <name val="Arial"/>
      <family val="0"/>
      <charset val="1"/>
    </font>
    <font>
      <sz val="8.5"/>
      <color rgb="FF888888"/>
      <name val="Arial"/>
      <family val="0"/>
      <charset val="1"/>
    </font>
    <font>
      <b val="true"/>
      <sz val="9"/>
      <color rgb="FF00E5A0"/>
      <name val="Arial"/>
      <family val="0"/>
      <charset val="1"/>
    </font>
    <font>
      <sz val="9.5"/>
      <color rgb="FFF5F4F0"/>
      <name val="Arial"/>
      <family val="0"/>
      <charset val="1"/>
    </font>
    <font>
      <b val="true"/>
      <sz val="13"/>
      <color rgb="FFF0B429"/>
      <name val="Arial"/>
      <family val="0"/>
      <charset val="1"/>
    </font>
    <font>
      <sz val="10"/>
      <color rgb="FFF5F4F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.5"/>
      <color rgb="FFF5F4F0"/>
      <name val="Arial"/>
      <family val="0"/>
      <charset val="1"/>
    </font>
    <font>
      <b val="true"/>
      <sz val="12"/>
      <color rgb="FFA855F7"/>
      <name val="Arial"/>
      <family val="0"/>
      <charset val="1"/>
    </font>
    <font>
      <b val="true"/>
      <sz val="9"/>
      <color rgb="FF3D9EFF"/>
      <name val="Arial"/>
      <family val="0"/>
      <charset val="1"/>
    </font>
    <font>
      <sz val="9"/>
      <color rgb="FF3D9EFF"/>
      <name val="Arial"/>
      <family val="0"/>
      <charset val="1"/>
    </font>
    <font>
      <b val="true"/>
      <sz val="11"/>
      <color rgb="FF3D9EFF"/>
      <name val="Arial"/>
      <family val="0"/>
      <charset val="1"/>
    </font>
    <font>
      <b val="true"/>
      <sz val="8.5"/>
      <color rgb="FFFF5C5C"/>
      <name val="Arial"/>
      <family val="0"/>
      <charset val="1"/>
    </font>
    <font>
      <b val="true"/>
      <sz val="11"/>
      <color rgb="FFFF5C5C"/>
      <name val="Arial"/>
      <family val="0"/>
      <charset val="1"/>
    </font>
    <font>
      <b val="true"/>
      <sz val="12"/>
      <color rgb="FFFF5C5C"/>
      <name val="Arial"/>
      <family val="0"/>
      <charset val="1"/>
    </font>
    <font>
      <b val="true"/>
      <sz val="8.5"/>
      <color rgb="FF00E5A0"/>
      <name val="Arial"/>
      <family val="0"/>
      <charset val="1"/>
    </font>
    <font>
      <b val="true"/>
      <sz val="11"/>
      <color rgb="FF00E5A0"/>
      <name val="Arial"/>
      <family val="0"/>
      <charset val="1"/>
    </font>
    <font>
      <b val="true"/>
      <sz val="12"/>
      <color rgb="FF00E5A0"/>
      <name val="Arial"/>
      <family val="0"/>
      <charset val="1"/>
    </font>
    <font>
      <b val="true"/>
      <sz val="13"/>
      <color rgb="FF00E5A0"/>
      <name val="Arial"/>
      <family val="0"/>
      <charset val="1"/>
    </font>
    <font>
      <b val="true"/>
      <sz val="9"/>
      <color rgb="FFF0B429"/>
      <name val="Arial"/>
      <family val="0"/>
      <charset val="1"/>
    </font>
    <font>
      <b val="true"/>
      <sz val="8.5"/>
      <color rgb="FFA855F7"/>
      <name val="Arial"/>
      <family val="0"/>
      <charset val="1"/>
    </font>
    <font>
      <b val="true"/>
      <sz val="11"/>
      <color rgb="FFA855F7"/>
      <name val="Arial"/>
      <family val="0"/>
      <charset val="1"/>
    </font>
    <font>
      <b val="true"/>
      <sz val="8.5"/>
      <color rgb="FFF0B429"/>
      <name val="Arial"/>
      <family val="0"/>
      <charset val="1"/>
    </font>
    <font>
      <b val="true"/>
      <sz val="12"/>
      <color rgb="FFFF7B35"/>
      <name val="Arial"/>
      <family val="0"/>
      <charset val="1"/>
    </font>
    <font>
      <b val="true"/>
      <sz val="14"/>
      <color rgb="FF00E5A0"/>
      <name val="Arial"/>
      <family val="0"/>
      <charset val="1"/>
    </font>
    <font>
      <b val="true"/>
      <sz val="8"/>
      <color rgb="FF00E5A0"/>
      <name val="Arial"/>
      <family val="0"/>
      <charset val="1"/>
    </font>
    <font>
      <b val="true"/>
      <sz val="28"/>
      <color rgb="FF00E5A0"/>
      <name val="Arial"/>
      <family val="0"/>
      <charset val="1"/>
    </font>
    <font>
      <sz val="11"/>
      <color rgb="FFF5F4F0"/>
      <name val="Arial"/>
      <family val="0"/>
      <charset val="1"/>
    </font>
    <font>
      <b val="true"/>
      <sz val="9"/>
      <color rgb="FF888888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6"/>
      <color rgb="FF00E5A0"/>
      <name val="Arial"/>
      <family val="0"/>
      <charset val="1"/>
    </font>
    <font>
      <b val="true"/>
      <sz val="14"/>
      <color rgb="FFF0B429"/>
      <name val="Arial"/>
      <family val="0"/>
      <charset val="1"/>
    </font>
    <font>
      <b val="true"/>
      <sz val="8.5"/>
      <color rgb="FF888888"/>
      <name val="Arial"/>
      <family val="0"/>
      <charset val="1"/>
    </font>
    <font>
      <sz val="10"/>
      <color rgb="FFFF5C5C"/>
      <name val="Arial"/>
      <family val="0"/>
      <charset val="1"/>
    </font>
    <font>
      <b val="true"/>
      <sz val="10"/>
      <color rgb="FF00E5A0"/>
      <name val="Arial"/>
      <family val="0"/>
      <charset val="1"/>
    </font>
    <font>
      <sz val="10"/>
      <color rgb="FFA855F7"/>
      <name val="Arial"/>
      <family val="0"/>
      <charset val="1"/>
    </font>
    <font>
      <b val="true"/>
      <sz val="10"/>
      <color rgb="FFF0B429"/>
      <name val="Arial"/>
      <family val="0"/>
      <charset val="1"/>
    </font>
    <font>
      <sz val="9"/>
      <color rgb="FFF5F4F0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b val="true"/>
      <sz val="14"/>
      <color rgb="FFA855F7"/>
      <name val="Arial"/>
      <family val="0"/>
      <charset val="1"/>
    </font>
    <font>
      <b val="true"/>
      <sz val="8.5"/>
      <color rgb="FF3D9EFF"/>
      <name val="Arial"/>
      <family val="0"/>
      <charset val="1"/>
    </font>
    <font>
      <b val="true"/>
      <sz val="8"/>
      <color rgb="FF3D9EFF"/>
      <name val="Arial"/>
      <family val="0"/>
      <charset val="1"/>
    </font>
    <font>
      <b val="true"/>
      <sz val="9"/>
      <color rgb="FFF5F4F0"/>
      <name val="Arial"/>
      <family val="0"/>
      <charset val="1"/>
    </font>
    <font>
      <sz val="11"/>
      <color rgb="FFFF5C5C"/>
      <name val="Arial"/>
      <family val="0"/>
      <charset val="1"/>
    </font>
    <font>
      <sz val="11"/>
      <color rgb="FF00E5A0"/>
      <name val="Arial"/>
      <family val="0"/>
      <charset val="1"/>
    </font>
    <font>
      <sz val="11"/>
      <color rgb="FFF0B429"/>
      <name val="Arial"/>
      <family val="0"/>
      <charset val="1"/>
    </font>
    <font>
      <sz val="11"/>
      <color rgb="FFFF7B35"/>
      <name val="Arial"/>
      <family val="0"/>
      <charset val="1"/>
    </font>
    <font>
      <i val="true"/>
      <sz val="8.5"/>
      <color rgb="FFF0B429"/>
      <name val="Arial"/>
      <family val="0"/>
      <charset val="1"/>
    </font>
    <font>
      <sz val="8.5"/>
      <color rgb="FFF5F4F0"/>
      <name val="Arial"/>
      <family val="0"/>
      <charset val="1"/>
    </font>
    <font>
      <sz val="8.5"/>
      <color rgb="FFF0B429"/>
      <name val="Arial"/>
      <family val="0"/>
      <charset val="1"/>
    </font>
    <font>
      <sz val="8.5"/>
      <color rgb="FF00E5A0"/>
      <name val="Arial"/>
      <family val="0"/>
      <charset val="1"/>
    </font>
    <font>
      <b val="true"/>
      <sz val="9"/>
      <color rgb="FFA855F7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11214"/>
        <bgColor rgb="FF080F1A"/>
      </patternFill>
    </fill>
    <fill>
      <patternFill patternType="solid">
        <fgColor rgb="FF1C2026"/>
        <bgColor rgb="FF20262E"/>
      </patternFill>
    </fill>
    <fill>
      <patternFill patternType="solid">
        <fgColor rgb="FF20262E"/>
        <bgColor rgb="FF252A30"/>
      </patternFill>
    </fill>
    <fill>
      <patternFill patternType="solid">
        <fgColor rgb="FF1E1A00"/>
        <bgColor rgb="FF1A1100"/>
      </patternFill>
    </fill>
    <fill>
      <patternFill patternType="solid">
        <fgColor rgb="FF161A1F"/>
        <bgColor rgb="FF1C2026"/>
      </patternFill>
    </fill>
    <fill>
      <patternFill patternType="solid">
        <fgColor rgb="FF10081A"/>
        <bgColor rgb="FF080F1A"/>
      </patternFill>
    </fill>
    <fill>
      <patternFill patternType="solid">
        <fgColor rgb="FF080F1A"/>
        <bgColor rgb="FF111214"/>
      </patternFill>
    </fill>
    <fill>
      <patternFill patternType="solid">
        <fgColor rgb="FF091A10"/>
        <bgColor rgb="FF111214"/>
      </patternFill>
    </fill>
    <fill>
      <patternFill patternType="solid">
        <fgColor rgb="FF1A1100"/>
        <bgColor rgb="FF1E1A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0B429"/>
      </bottom>
      <diagonal/>
    </border>
    <border diagonalUp="false" diagonalDown="false">
      <left/>
      <right/>
      <top/>
      <bottom style="thin">
        <color rgb="FFA855F7"/>
      </bottom>
      <diagonal/>
    </border>
    <border diagonalUp="false" diagonalDown="false">
      <left/>
      <right/>
      <top/>
      <bottom style="thin">
        <color rgb="FF3D9EFF"/>
      </bottom>
      <diagonal/>
    </border>
    <border diagonalUp="false" diagonalDown="false">
      <left/>
      <right/>
      <top/>
      <bottom style="thin">
        <color rgb="FF252A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7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3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2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3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3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4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3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0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4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9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2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4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4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8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50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5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2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3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4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4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00E5A0"/>
      </font>
      <fill>
        <patternFill>
          <bgColor rgb="FF0D2B1A"/>
        </patternFill>
      </fill>
    </dxf>
    <dxf>
      <font>
        <name val="Arial"/>
        <charset val="1"/>
        <family val="0"/>
        <b val="1"/>
        <color rgb="FFFF5C5C"/>
      </font>
      <fill>
        <patternFill>
          <bgColor rgb="FF2B0D0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E1A00"/>
      <rgbColor rgb="FF008000"/>
      <rgbColor rgb="FF10081A"/>
      <rgbColor rgb="FF808000"/>
      <rgbColor rgb="FF111214"/>
      <rgbColor rgb="FF008080"/>
      <rgbColor rgb="FFC0C0C0"/>
      <rgbColor rgb="FF888888"/>
      <rgbColor rgb="FF9999FF"/>
      <rgbColor rgb="FF993366"/>
      <rgbColor rgb="FFF5F4F0"/>
      <rgbColor rgb="FFCCFFFF"/>
      <rgbColor rgb="FF2B0D0D"/>
      <rgbColor rgb="FFFF5C5C"/>
      <rgbColor rgb="FF0066CC"/>
      <rgbColor rgb="FFCCCCFF"/>
      <rgbColor rgb="FF080F1A"/>
      <rgbColor rgb="FFFF00FF"/>
      <rgbColor rgb="FFFFFF00"/>
      <rgbColor rgb="FF00FFFF"/>
      <rgbColor rgb="FF091A10"/>
      <rgbColor rgb="FF1A1100"/>
      <rgbColor rgb="FF008080"/>
      <rgbColor rgb="FF0000FF"/>
      <rgbColor rgb="FF00E5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D9EFF"/>
      <rgbColor rgb="FF99CC00"/>
      <rgbColor rgb="FFF0B429"/>
      <rgbColor rgb="FFFF9900"/>
      <rgbColor rgb="FFFF7B35"/>
      <rgbColor rgb="FFA855F7"/>
      <rgbColor rgb="FF969696"/>
      <rgbColor rgb="FF1C2026"/>
      <rgbColor rgb="FF339966"/>
      <rgbColor rgb="FF0D2B1A"/>
      <rgbColor rgb="FF20262E"/>
      <rgbColor rgb="FF993300"/>
      <rgbColor rgb="FF993366"/>
      <rgbColor rgb="FF161A1F"/>
      <rgbColor rgb="FF25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G6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6" min="6" style="0" width="18"/>
    <col collapsed="false" customWidth="true" hidden="false" outlineLevel="0" max="7" min="7" style="0" width="2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4" t="s">
        <v>2</v>
      </c>
      <c r="E2" s="4"/>
      <c r="F2" s="4"/>
      <c r="G2" s="1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A4" s="5"/>
      <c r="B4" s="6" t="s">
        <v>3</v>
      </c>
      <c r="C4" s="6"/>
      <c r="D4" s="6"/>
      <c r="E4" s="6"/>
      <c r="F4" s="6"/>
      <c r="G4" s="5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</row>
    <row r="6" customFormat="false" ht="24" hidden="false" customHeight="true" outlineLevel="0" collapsed="false">
      <c r="A6" s="7"/>
      <c r="B6" s="8" t="s">
        <v>4</v>
      </c>
      <c r="C6" s="8"/>
      <c r="D6" s="8"/>
      <c r="E6" s="8"/>
      <c r="F6" s="8"/>
      <c r="G6" s="7"/>
    </row>
    <row r="7" customFormat="false" ht="7.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24" hidden="false" customHeight="true" outlineLevel="0" collapsed="false">
      <c r="B8" s="9" t="s">
        <v>5</v>
      </c>
      <c r="C8" s="10" t="n">
        <v>20</v>
      </c>
      <c r="D8" s="11"/>
      <c r="E8" s="12" t="s">
        <v>6</v>
      </c>
      <c r="F8" s="12"/>
    </row>
    <row r="9" customFormat="false" ht="24" hidden="false" customHeight="true" outlineLevel="0" collapsed="false">
      <c r="B9" s="13" t="s">
        <v>7</v>
      </c>
      <c r="C9" s="14" t="n">
        <v>0.35</v>
      </c>
      <c r="D9" s="15"/>
      <c r="E9" s="16" t="s">
        <v>8</v>
      </c>
      <c r="F9" s="16"/>
    </row>
    <row r="10" customFormat="false" ht="24" hidden="false" customHeight="true" outlineLevel="0" collapsed="false">
      <c r="B10" s="9" t="s">
        <v>9</v>
      </c>
      <c r="C10" s="17" t="n">
        <v>1500</v>
      </c>
      <c r="D10" s="11"/>
      <c r="E10" s="12" t="s">
        <v>10</v>
      </c>
      <c r="F10" s="12"/>
    </row>
    <row r="11" customFormat="false" ht="24" hidden="false" customHeight="true" outlineLevel="0" collapsed="false">
      <c r="B11" s="13" t="s">
        <v>11</v>
      </c>
      <c r="C11" s="18" t="n">
        <v>45</v>
      </c>
      <c r="D11" s="15"/>
      <c r="E11" s="16" t="s">
        <v>12</v>
      </c>
      <c r="F11" s="16"/>
    </row>
    <row r="12" customFormat="false" ht="24" hidden="false" customHeight="true" outlineLevel="0" collapsed="false">
      <c r="B12" s="9" t="s">
        <v>13</v>
      </c>
      <c r="C12" s="10" t="n">
        <v>1</v>
      </c>
      <c r="D12" s="11"/>
      <c r="E12" s="12" t="s">
        <v>14</v>
      </c>
      <c r="F12" s="12"/>
    </row>
    <row r="13" customFormat="false" ht="24" hidden="false" customHeight="true" outlineLevel="0" collapsed="false">
      <c r="B13" s="13" t="s">
        <v>15</v>
      </c>
      <c r="C13" s="17" t="n">
        <v>800</v>
      </c>
      <c r="D13" s="15"/>
      <c r="E13" s="16" t="s">
        <v>16</v>
      </c>
      <c r="F13" s="16"/>
    </row>
    <row r="14" customFormat="false" ht="7.5" hidden="false" customHeight="true" outlineLevel="0" collapsed="false">
      <c r="A14" s="5"/>
      <c r="B14" s="5"/>
      <c r="C14" s="5"/>
      <c r="D14" s="5"/>
      <c r="E14" s="5"/>
      <c r="F14" s="5"/>
      <c r="G14" s="5"/>
    </row>
    <row r="15" customFormat="false" ht="27.75" hidden="false" customHeight="true" outlineLevel="0" collapsed="false">
      <c r="A15" s="5"/>
      <c r="B15" s="19" t="s">
        <v>17</v>
      </c>
      <c r="C15" s="20" t="s">
        <v>18</v>
      </c>
      <c r="D15" s="11"/>
      <c r="E15" s="12" t="s">
        <v>19</v>
      </c>
      <c r="F15" s="12"/>
      <c r="G15" s="5"/>
    </row>
    <row r="16" customFormat="false" ht="7.5" hidden="false" customHeight="true" outlineLevel="0" collapsed="false">
      <c r="A16" s="1"/>
      <c r="B16" s="1"/>
      <c r="C16" s="1"/>
      <c r="D16" s="1"/>
      <c r="E16" s="1"/>
      <c r="F16" s="1"/>
      <c r="G16" s="1"/>
    </row>
    <row r="17" customFormat="false" ht="24" hidden="false" customHeight="true" outlineLevel="0" collapsed="false">
      <c r="A17" s="7"/>
      <c r="B17" s="21" t="s">
        <v>20</v>
      </c>
      <c r="C17" s="21"/>
      <c r="D17" s="21"/>
      <c r="E17" s="21"/>
      <c r="F17" s="21"/>
      <c r="G17" s="7"/>
    </row>
    <row r="18" customFormat="false" ht="7.5" hidden="false" customHeight="true" outlineLevel="0" collapsed="false">
      <c r="A18" s="7"/>
      <c r="B18" s="7"/>
      <c r="C18" s="7"/>
      <c r="D18" s="7"/>
      <c r="E18" s="7"/>
      <c r="F18" s="7"/>
      <c r="G18" s="7"/>
    </row>
    <row r="19" customFormat="false" ht="19.5" hidden="false" customHeight="true" outlineLevel="0" collapsed="false">
      <c r="A19" s="5"/>
      <c r="B19" s="12" t="s">
        <v>21</v>
      </c>
      <c r="C19" s="12"/>
      <c r="D19" s="12"/>
      <c r="E19" s="12"/>
      <c r="F19" s="12"/>
      <c r="G19" s="5"/>
    </row>
    <row r="20" customFormat="false" ht="21.75" hidden="false" customHeight="true" outlineLevel="0" collapsed="false">
      <c r="B20" s="22" t="s">
        <v>22</v>
      </c>
      <c r="C20" s="23" t="n">
        <v>1</v>
      </c>
      <c r="D20" s="11"/>
      <c r="E20" s="12" t="s">
        <v>23</v>
      </c>
      <c r="F20" s="12"/>
    </row>
    <row r="21" customFormat="false" ht="21.75" hidden="false" customHeight="true" outlineLevel="0" collapsed="false">
      <c r="B21" s="24" t="s">
        <v>24</v>
      </c>
      <c r="C21" s="25" t="n">
        <v>0.15</v>
      </c>
      <c r="D21" s="15"/>
      <c r="E21" s="16" t="s">
        <v>25</v>
      </c>
      <c r="F21" s="16"/>
    </row>
    <row r="22" customFormat="false" ht="21.75" hidden="false" customHeight="true" outlineLevel="0" collapsed="false">
      <c r="B22" s="22" t="s">
        <v>26</v>
      </c>
      <c r="C22" s="25" t="n">
        <v>0.12</v>
      </c>
      <c r="D22" s="11"/>
      <c r="E22" s="12" t="s">
        <v>27</v>
      </c>
      <c r="F22" s="12"/>
    </row>
    <row r="23" customFormat="false" ht="21.75" hidden="false" customHeight="true" outlineLevel="0" collapsed="false">
      <c r="B23" s="24" t="s">
        <v>28</v>
      </c>
      <c r="C23" s="26" t="n">
        <v>8</v>
      </c>
      <c r="D23" s="15"/>
      <c r="E23" s="16" t="s">
        <v>29</v>
      </c>
      <c r="F23" s="16"/>
    </row>
    <row r="24" customFormat="false" ht="7.5" hidden="false" customHeight="true" outlineLevel="0" collapsed="false">
      <c r="A24" s="1"/>
      <c r="B24" s="1"/>
      <c r="C24" s="1"/>
      <c r="D24" s="1"/>
      <c r="E24" s="1"/>
      <c r="F24" s="1"/>
      <c r="G24" s="1"/>
    </row>
    <row r="25" customFormat="false" ht="24" hidden="false" customHeight="true" outlineLevel="0" collapsed="false">
      <c r="A25" s="7"/>
      <c r="B25" s="8" t="s">
        <v>30</v>
      </c>
      <c r="C25" s="8"/>
      <c r="D25" s="8"/>
      <c r="E25" s="8"/>
      <c r="F25" s="8"/>
      <c r="G25" s="7"/>
    </row>
    <row r="26" customFormat="false" ht="7.5" hidden="false" customHeight="true" outlineLevel="0" collapsed="false">
      <c r="A26" s="7"/>
      <c r="B26" s="7"/>
      <c r="C26" s="7"/>
      <c r="D26" s="7"/>
      <c r="E26" s="7"/>
      <c r="F26" s="7"/>
      <c r="G26" s="7"/>
    </row>
    <row r="27" customFormat="false" ht="21.75" hidden="false" customHeight="true" outlineLevel="0" collapsed="false">
      <c r="A27" s="5"/>
      <c r="B27" s="27" t="s">
        <v>31</v>
      </c>
      <c r="C27" s="27"/>
      <c r="D27" s="27"/>
      <c r="E27" s="27"/>
      <c r="F27" s="27"/>
      <c r="G27" s="5"/>
    </row>
    <row r="28" customFormat="false" ht="27.75" hidden="false" customHeight="true" outlineLevel="0" collapsed="false">
      <c r="B28" s="19" t="s">
        <v>32</v>
      </c>
      <c r="C28" s="28" t="n">
        <f aca="false">C8*C9</f>
        <v>7</v>
      </c>
      <c r="D28" s="11"/>
      <c r="E28" s="12" t="s">
        <v>33</v>
      </c>
      <c r="F28" s="12"/>
    </row>
    <row r="29" customFormat="false" ht="27.75" hidden="false" customHeight="true" outlineLevel="0" collapsed="false">
      <c r="B29" s="29" t="s">
        <v>34</v>
      </c>
      <c r="C29" s="30" t="n">
        <f aca="false">C28*4.33</f>
        <v>30.31</v>
      </c>
      <c r="D29" s="15"/>
      <c r="E29" s="16" t="s">
        <v>35</v>
      </c>
      <c r="F29" s="16"/>
    </row>
    <row r="30" customFormat="false" ht="27.75" hidden="false" customHeight="true" outlineLevel="0" collapsed="false">
      <c r="B30" s="19" t="s">
        <v>36</v>
      </c>
      <c r="C30" s="31" t="n">
        <f aca="false">C29*C10</f>
        <v>45465</v>
      </c>
      <c r="D30" s="11"/>
      <c r="E30" s="12" t="s">
        <v>37</v>
      </c>
      <c r="F30" s="12"/>
    </row>
    <row r="31" customFormat="false" ht="27.75" hidden="false" customHeight="true" outlineLevel="0" collapsed="false">
      <c r="B31" s="29" t="s">
        <v>38</v>
      </c>
      <c r="C31" s="32" t="n">
        <f aca="false">C30*12</f>
        <v>545580</v>
      </c>
      <c r="D31" s="15"/>
      <c r="E31" s="16" t="s">
        <v>39</v>
      </c>
      <c r="F31" s="16"/>
    </row>
    <row r="32" customFormat="false" ht="7.5" hidden="false" customHeight="true" outlineLevel="0" collapsed="false">
      <c r="A32" s="5"/>
      <c r="B32" s="5"/>
      <c r="C32" s="5"/>
      <c r="D32" s="5"/>
      <c r="E32" s="5"/>
      <c r="F32" s="5"/>
      <c r="G32" s="5"/>
    </row>
    <row r="33" customFormat="false" ht="21.75" hidden="false" customHeight="true" outlineLevel="0" collapsed="false">
      <c r="A33" s="5"/>
      <c r="B33" s="33" t="s">
        <v>40</v>
      </c>
      <c r="C33" s="33"/>
      <c r="D33" s="33"/>
      <c r="E33" s="33"/>
      <c r="F33" s="33"/>
      <c r="G33" s="5"/>
    </row>
    <row r="34" customFormat="false" ht="27.75" hidden="false" customHeight="true" outlineLevel="0" collapsed="false">
      <c r="B34" s="19" t="s">
        <v>41</v>
      </c>
      <c r="C34" s="34" t="n">
        <f aca="false">MIN(C9+C21, 0.95)</f>
        <v>0.5</v>
      </c>
      <c r="D34" s="11"/>
      <c r="E34" s="12" t="s">
        <v>42</v>
      </c>
      <c r="F34" s="12"/>
    </row>
    <row r="35" customFormat="false" ht="27.75" hidden="false" customHeight="true" outlineLevel="0" collapsed="false">
      <c r="B35" s="29" t="s">
        <v>43</v>
      </c>
      <c r="C35" s="35" t="n">
        <f aca="false">C8*C34</f>
        <v>10</v>
      </c>
      <c r="D35" s="15"/>
      <c r="E35" s="16" t="s">
        <v>44</v>
      </c>
      <c r="F35" s="16"/>
    </row>
    <row r="36" customFormat="false" ht="27.75" hidden="false" customHeight="true" outlineLevel="0" collapsed="false">
      <c r="B36" s="19" t="s">
        <v>45</v>
      </c>
      <c r="C36" s="36" t="n">
        <f aca="false">C8*(1-C9)*C22</f>
        <v>1.56</v>
      </c>
      <c r="D36" s="11"/>
      <c r="E36" s="12" t="s">
        <v>46</v>
      </c>
      <c r="F36" s="12"/>
    </row>
    <row r="37" customFormat="false" ht="27.75" hidden="false" customHeight="true" outlineLevel="0" collapsed="false">
      <c r="B37" s="29" t="s">
        <v>47</v>
      </c>
      <c r="C37" s="37" t="n">
        <f aca="false">C35+C36</f>
        <v>11.56</v>
      </c>
      <c r="D37" s="15"/>
      <c r="E37" s="16" t="s">
        <v>48</v>
      </c>
      <c r="F37" s="16"/>
    </row>
    <row r="38" customFormat="false" ht="27.75" hidden="false" customHeight="true" outlineLevel="0" collapsed="false">
      <c r="B38" s="19" t="s">
        <v>49</v>
      </c>
      <c r="C38" s="38" t="n">
        <f aca="false">C37*4.33</f>
        <v>50.0548</v>
      </c>
      <c r="D38" s="11"/>
      <c r="E38" s="12" t="s">
        <v>50</v>
      </c>
      <c r="F38" s="12"/>
    </row>
    <row r="39" customFormat="false" ht="27.75" hidden="false" customHeight="true" outlineLevel="0" collapsed="false">
      <c r="B39" s="29" t="s">
        <v>51</v>
      </c>
      <c r="C39" s="39" t="n">
        <f aca="false">C38*C10</f>
        <v>75082.2</v>
      </c>
      <c r="D39" s="15"/>
      <c r="E39" s="16" t="s">
        <v>37</v>
      </c>
      <c r="F39" s="16"/>
    </row>
    <row r="40" customFormat="false" ht="27.75" hidden="false" customHeight="true" outlineLevel="0" collapsed="false">
      <c r="B40" s="19" t="s">
        <v>52</v>
      </c>
      <c r="C40" s="40" t="n">
        <f aca="false">C39*12</f>
        <v>900986.4</v>
      </c>
      <c r="D40" s="11"/>
      <c r="E40" s="12" t="s">
        <v>39</v>
      </c>
      <c r="F40" s="12"/>
    </row>
    <row r="41" customFormat="false" ht="7.5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24" hidden="false" customHeight="true" outlineLevel="0" collapsed="false">
      <c r="A42" s="7"/>
      <c r="B42" s="41" t="s">
        <v>53</v>
      </c>
      <c r="C42" s="41"/>
      <c r="D42" s="41"/>
      <c r="E42" s="41"/>
      <c r="F42" s="41"/>
      <c r="G42" s="7"/>
    </row>
    <row r="43" customFormat="false" ht="7.5" hidden="false" customHeight="true" outlineLevel="0" collapsed="false">
      <c r="A43" s="7"/>
      <c r="B43" s="7"/>
      <c r="C43" s="7"/>
      <c r="D43" s="7"/>
      <c r="E43" s="7"/>
      <c r="F43" s="7"/>
      <c r="G43" s="7"/>
    </row>
    <row r="44" customFormat="false" ht="21.75" hidden="false" customHeight="true" outlineLevel="0" collapsed="false">
      <c r="A44" s="5"/>
      <c r="B44" s="42" t="s">
        <v>54</v>
      </c>
      <c r="C44" s="42"/>
      <c r="D44" s="42"/>
      <c r="E44" s="42"/>
      <c r="F44" s="42"/>
      <c r="G44" s="5"/>
    </row>
    <row r="45" customFormat="false" ht="27.75" hidden="false" customHeight="true" outlineLevel="0" collapsed="false">
      <c r="B45" s="29" t="s">
        <v>55</v>
      </c>
      <c r="C45" s="43" t="n">
        <f aca="false">IF(C15="Core",497,IF(C15="Growth",597,IF(C15="Concierge",697,597)))</f>
        <v>597</v>
      </c>
      <c r="D45" s="15"/>
      <c r="E45" s="16" t="s">
        <v>56</v>
      </c>
      <c r="F45" s="16"/>
    </row>
    <row r="46" customFormat="false" ht="27.75" hidden="false" customHeight="true" outlineLevel="0" collapsed="false">
      <c r="B46" s="19" t="s">
        <v>57</v>
      </c>
      <c r="C46" s="44" t="n">
        <f aca="false">IF(C15="Core",2997,IF(C15="Growth",4997,IF(C15="Concierge",5997,4997)))</f>
        <v>4997</v>
      </c>
      <c r="D46" s="11"/>
      <c r="E46" s="12" t="s">
        <v>58</v>
      </c>
      <c r="F46" s="12"/>
    </row>
    <row r="47" customFormat="false" ht="7.5" hidden="false" customHeight="true" outlineLevel="0" collapsed="false">
      <c r="A47" s="5"/>
      <c r="B47" s="5"/>
      <c r="C47" s="5"/>
      <c r="D47" s="5"/>
      <c r="E47" s="5"/>
      <c r="F47" s="5"/>
      <c r="G47" s="5"/>
    </row>
    <row r="48" customFormat="false" ht="21.75" hidden="false" customHeight="true" outlineLevel="0" collapsed="false">
      <c r="A48" s="5"/>
      <c r="B48" s="45" t="s">
        <v>59</v>
      </c>
      <c r="C48" s="45"/>
      <c r="D48" s="45"/>
      <c r="E48" s="45"/>
      <c r="F48" s="45"/>
      <c r="G48" s="5"/>
    </row>
    <row r="49" customFormat="false" ht="27.75" hidden="false" customHeight="true" outlineLevel="0" collapsed="false">
      <c r="B49" s="29" t="s">
        <v>60</v>
      </c>
      <c r="C49" s="46" t="n">
        <f aca="false">C39-C30</f>
        <v>29617.2</v>
      </c>
      <c r="D49" s="15"/>
      <c r="E49" s="16" t="s">
        <v>61</v>
      </c>
      <c r="F49" s="16"/>
    </row>
    <row r="50" customFormat="false" ht="27.75" hidden="false" customHeight="true" outlineLevel="0" collapsed="false">
      <c r="B50" s="19" t="s">
        <v>62</v>
      </c>
      <c r="C50" s="46" t="n">
        <f aca="false">C49-C45</f>
        <v>29020.2</v>
      </c>
      <c r="D50" s="11"/>
      <c r="E50" s="12" t="s">
        <v>63</v>
      </c>
      <c r="F50" s="12"/>
    </row>
    <row r="51" customFormat="false" ht="27.75" hidden="false" customHeight="true" outlineLevel="0" collapsed="false">
      <c r="B51" s="29" t="s">
        <v>64</v>
      </c>
      <c r="C51" s="47" t="n">
        <f aca="false">(C49-C45)*12</f>
        <v>348242.4</v>
      </c>
      <c r="D51" s="15"/>
      <c r="E51" s="16" t="s">
        <v>65</v>
      </c>
      <c r="F51" s="16"/>
    </row>
    <row r="52" customFormat="false" ht="27.75" hidden="false" customHeight="true" outlineLevel="0" collapsed="false">
      <c r="B52" s="19" t="s">
        <v>66</v>
      </c>
      <c r="C52" s="48" t="n">
        <f aca="false">IFERROR(C46/(C49-C45),"-")</f>
        <v>0.172190405303892</v>
      </c>
      <c r="D52" s="11"/>
      <c r="E52" s="12" t="s">
        <v>67</v>
      </c>
      <c r="F52" s="12"/>
    </row>
    <row r="53" customFormat="false" ht="27.75" hidden="false" customHeight="true" outlineLevel="0" collapsed="false">
      <c r="B53" s="29" t="s">
        <v>68</v>
      </c>
      <c r="C53" s="49" t="n">
        <f aca="false">C51-C46</f>
        <v>343245.4</v>
      </c>
      <c r="D53" s="15"/>
      <c r="E53" s="16" t="s">
        <v>69</v>
      </c>
      <c r="F53" s="16"/>
    </row>
    <row r="54" customFormat="false" ht="27.75" hidden="false" customHeight="true" outlineLevel="0" collapsed="false">
      <c r="B54" s="19" t="s">
        <v>70</v>
      </c>
      <c r="C54" s="50" t="n">
        <f aca="false">IFERROR((C51-C46)/C46,0)</f>
        <v>68.6902941765059</v>
      </c>
      <c r="D54" s="11"/>
      <c r="E54" s="12" t="s">
        <v>71</v>
      </c>
      <c r="F54" s="12"/>
    </row>
    <row r="55" customFormat="false" ht="9.75" hidden="false" customHeight="true" outlineLevel="0" collapsed="false">
      <c r="A55" s="1"/>
      <c r="B55" s="1"/>
      <c r="C55" s="1"/>
      <c r="D55" s="1"/>
      <c r="E55" s="1"/>
      <c r="F55" s="1"/>
      <c r="G55" s="1"/>
    </row>
    <row r="56" customFormat="false" ht="12" hidden="false" customHeight="true" outlineLevel="0" collapsed="false">
      <c r="A56" s="51"/>
      <c r="B56" s="52" t="s">
        <v>72</v>
      </c>
      <c r="C56" s="52"/>
      <c r="D56" s="52"/>
      <c r="E56" s="52"/>
      <c r="F56" s="52"/>
      <c r="G56" s="51"/>
    </row>
    <row r="57" customFormat="false" ht="37.5" hidden="false" customHeight="true" outlineLevel="0" collapsed="false">
      <c r="A57" s="51"/>
      <c r="B57" s="53" t="str">
        <f aca="false">TEXT(C53,"$#,##0")</f>
        <v>$343,245</v>
      </c>
      <c r="C57" s="53"/>
      <c r="D57" s="53"/>
      <c r="E57" s="53"/>
      <c r="F57" s="53"/>
      <c r="G57" s="51"/>
    </row>
    <row r="58" customFormat="false" ht="31.5" hidden="false" customHeight="true" outlineLevel="0" collapsed="false">
      <c r="A58" s="51"/>
      <c r="B58" s="54" t="s">
        <v>73</v>
      </c>
      <c r="C58" s="54"/>
      <c r="D58" s="54"/>
      <c r="E58" s="54"/>
      <c r="F58" s="54"/>
      <c r="G58" s="51"/>
    </row>
    <row r="59" customFormat="false" ht="27.75" hidden="false" customHeight="true" outlineLevel="0" collapsed="false">
      <c r="A59" s="51"/>
      <c r="B59" s="55" t="str">
        <f aca="false">TEXT(C45,"$#,##0")&amp;"/mo subscription  ·  "&amp;TEXT(C52,"0.0")&amp;"-month payback  ·  "&amp;TEXT(C54,"0%")&amp;" ROI"</f>
        <v>$597/mo subscription  ·  0.2-month payback  ·  6869% ROI</v>
      </c>
      <c r="C59" s="55"/>
      <c r="D59" s="55"/>
      <c r="E59" s="55"/>
      <c r="F59" s="55"/>
      <c r="G59" s="51"/>
    </row>
    <row r="60" customFormat="false" ht="12" hidden="false" customHeight="true" outlineLevel="0" collapsed="false">
      <c r="A60" s="51"/>
      <c r="B60" s="56"/>
      <c r="C60" s="56"/>
      <c r="D60" s="56"/>
      <c r="E60" s="56"/>
      <c r="F60" s="56"/>
      <c r="G60" s="51"/>
    </row>
    <row r="61" customFormat="false" ht="9.75" hidden="false" customHeight="true" outlineLevel="0" collapsed="false">
      <c r="A61" s="1"/>
      <c r="B61" s="1"/>
      <c r="C61" s="1"/>
      <c r="D61" s="1"/>
      <c r="E61" s="1"/>
      <c r="F61" s="1"/>
      <c r="G61" s="1"/>
    </row>
  </sheetData>
  <mergeCells count="46">
    <mergeCell ref="D2:F2"/>
    <mergeCell ref="B4:F4"/>
    <mergeCell ref="B6:F6"/>
    <mergeCell ref="E8:F8"/>
    <mergeCell ref="E9:F9"/>
    <mergeCell ref="E10:F10"/>
    <mergeCell ref="E11:F11"/>
    <mergeCell ref="E12:F12"/>
    <mergeCell ref="E13:F13"/>
    <mergeCell ref="E15:F15"/>
    <mergeCell ref="B17:F17"/>
    <mergeCell ref="B19:F19"/>
    <mergeCell ref="E20:F20"/>
    <mergeCell ref="E21:F21"/>
    <mergeCell ref="E22:F22"/>
    <mergeCell ref="E23:F23"/>
    <mergeCell ref="B25:F25"/>
    <mergeCell ref="B27:F27"/>
    <mergeCell ref="E28:F28"/>
    <mergeCell ref="E29:F29"/>
    <mergeCell ref="E30:F30"/>
    <mergeCell ref="E31:F31"/>
    <mergeCell ref="B33:F33"/>
    <mergeCell ref="E34:F34"/>
    <mergeCell ref="E35:F35"/>
    <mergeCell ref="E36:F36"/>
    <mergeCell ref="E37:F37"/>
    <mergeCell ref="E38:F38"/>
    <mergeCell ref="E39:F39"/>
    <mergeCell ref="E40:F40"/>
    <mergeCell ref="B42:F42"/>
    <mergeCell ref="B44:F44"/>
    <mergeCell ref="E45:F45"/>
    <mergeCell ref="E46:F46"/>
    <mergeCell ref="B48:F48"/>
    <mergeCell ref="E49:F49"/>
    <mergeCell ref="E50:F50"/>
    <mergeCell ref="E51:F51"/>
    <mergeCell ref="E52:F52"/>
    <mergeCell ref="E53:F53"/>
    <mergeCell ref="E54:F54"/>
    <mergeCell ref="B56:F56"/>
    <mergeCell ref="B57:F57"/>
    <mergeCell ref="B58:F58"/>
    <mergeCell ref="B59:F59"/>
    <mergeCell ref="B60:F60"/>
  </mergeCells>
  <dataValidations count="1">
    <dataValidation allowBlank="false" errorStyle="stop" operator="between" showDropDown="false" showErrorMessage="false" showInputMessage="false" sqref="C15" type="list">
      <formula1>"Core,Growth,Concierge"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B429"/>
    <pageSetUpPr fitToPage="false"/>
  </sheetPr>
  <dimension ref="A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7" min="3" style="0" width="15"/>
    <col collapsed="false" customWidth="true" hidden="false" outlineLevel="0" max="9" min="8" style="0" width="1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43.5" hidden="false" customHeight="true" outlineLevel="0" collapsed="false">
      <c r="A2" s="1"/>
      <c r="B2" s="57" t="s">
        <v>0</v>
      </c>
      <c r="C2" s="58" t="s">
        <v>1</v>
      </c>
      <c r="D2" s="59" t="s">
        <v>74</v>
      </c>
      <c r="E2" s="59"/>
      <c r="F2" s="59"/>
      <c r="G2" s="59"/>
      <c r="H2" s="59"/>
      <c r="I2" s="59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1.75" hidden="false" customHeight="true" outlineLevel="0" collapsed="false">
      <c r="A4" s="5"/>
      <c r="B4" s="6" t="s">
        <v>75</v>
      </c>
      <c r="C4" s="6"/>
      <c r="D4" s="6"/>
      <c r="E4" s="6"/>
      <c r="F4" s="6"/>
      <c r="G4" s="6"/>
      <c r="H4" s="6"/>
      <c r="I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25.5" hidden="false" customHeight="true" outlineLevel="0" collapsed="false">
      <c r="A6" s="60"/>
      <c r="B6" s="60" t="s">
        <v>76</v>
      </c>
      <c r="C6" s="61" t="s">
        <v>77</v>
      </c>
      <c r="D6" s="62" t="s">
        <v>78</v>
      </c>
      <c r="E6" s="63" t="s">
        <v>79</v>
      </c>
      <c r="F6" s="64" t="s">
        <v>80</v>
      </c>
      <c r="G6" s="64" t="s">
        <v>81</v>
      </c>
      <c r="H6" s="63" t="s">
        <v>82</v>
      </c>
      <c r="I6" s="62" t="s">
        <v>83</v>
      </c>
    </row>
    <row r="7" customFormat="false" ht="21.75" hidden="false" customHeight="true" outlineLevel="0" collapsed="false">
      <c r="A7" s="11"/>
      <c r="B7" s="65" t="s">
        <v>84</v>
      </c>
      <c r="C7" s="66" t="n">
        <f aca="false">'ROI Calculator'!C30</f>
        <v>45465</v>
      </c>
      <c r="D7" s="67" t="n">
        <f aca="false">'ROI Calculator'!C39</f>
        <v>75082.2</v>
      </c>
      <c r="E7" s="68" t="n">
        <f aca="false">'ROI Calculator'!C45+'ROI Calculator'!C46</f>
        <v>5594</v>
      </c>
      <c r="F7" s="69" t="n">
        <f aca="false">D7-C7-'ROI Calculator'!C45</f>
        <v>29020.2</v>
      </c>
      <c r="G7" s="69" t="n">
        <f aca="false">F7-'ROI Calculator'!C46</f>
        <v>24023.2</v>
      </c>
      <c r="H7" s="68" t="n">
        <f aca="false">E7</f>
        <v>5594</v>
      </c>
      <c r="I7" s="70" t="n">
        <f aca="false">IFERROR(G7/H7,0)</f>
        <v>4.29445834823025</v>
      </c>
    </row>
    <row r="8" customFormat="false" ht="21.75" hidden="false" customHeight="true" outlineLevel="0" collapsed="false">
      <c r="A8" s="15"/>
      <c r="B8" s="71" t="s">
        <v>85</v>
      </c>
      <c r="C8" s="72" t="n">
        <f aca="false">'ROI Calculator'!C30</f>
        <v>45465</v>
      </c>
      <c r="D8" s="73" t="n">
        <f aca="false">'ROI Calculator'!C39</f>
        <v>75082.2</v>
      </c>
      <c r="E8" s="74" t="n">
        <f aca="false">'ROI Calculator'!C45</f>
        <v>597</v>
      </c>
      <c r="F8" s="75" t="n">
        <f aca="false">D8-C8-'ROI Calculator'!C45</f>
        <v>29020.2</v>
      </c>
      <c r="G8" s="75" t="n">
        <f aca="false">G7+F8</f>
        <v>53043.4</v>
      </c>
      <c r="H8" s="74" t="n">
        <f aca="false">H7+E8</f>
        <v>6191</v>
      </c>
      <c r="I8" s="76" t="n">
        <f aca="false">IFERROR(G8/H8,0)</f>
        <v>8.56782426102407</v>
      </c>
    </row>
    <row r="9" customFormat="false" ht="21.75" hidden="false" customHeight="true" outlineLevel="0" collapsed="false">
      <c r="A9" s="11"/>
      <c r="B9" s="77" t="s">
        <v>86</v>
      </c>
      <c r="C9" s="66" t="n">
        <f aca="false">'ROI Calculator'!C30</f>
        <v>45465</v>
      </c>
      <c r="D9" s="67" t="n">
        <f aca="false">'ROI Calculator'!C39</f>
        <v>75082.2</v>
      </c>
      <c r="E9" s="68" t="n">
        <f aca="false">'ROI Calculator'!C45</f>
        <v>597</v>
      </c>
      <c r="F9" s="69" t="n">
        <f aca="false">D9-C9-'ROI Calculator'!C45</f>
        <v>29020.2</v>
      </c>
      <c r="G9" s="69" t="n">
        <f aca="false">G8+F9</f>
        <v>82063.6</v>
      </c>
      <c r="H9" s="68" t="n">
        <f aca="false">H8+E9</f>
        <v>6788</v>
      </c>
      <c r="I9" s="70" t="n">
        <f aca="false">IFERROR(G9/H9,0)</f>
        <v>12.089510901591</v>
      </c>
    </row>
    <row r="10" customFormat="false" ht="21.75" hidden="false" customHeight="true" outlineLevel="0" collapsed="false">
      <c r="A10" s="15"/>
      <c r="B10" s="71" t="s">
        <v>87</v>
      </c>
      <c r="C10" s="72" t="n">
        <f aca="false">'ROI Calculator'!C30</f>
        <v>45465</v>
      </c>
      <c r="D10" s="73" t="n">
        <f aca="false">'ROI Calculator'!C39</f>
        <v>75082.2</v>
      </c>
      <c r="E10" s="74" t="n">
        <f aca="false">'ROI Calculator'!C45</f>
        <v>597</v>
      </c>
      <c r="F10" s="75" t="n">
        <f aca="false">D10-C10-'ROI Calculator'!C45</f>
        <v>29020.2</v>
      </c>
      <c r="G10" s="75" t="n">
        <f aca="false">G9+F10</f>
        <v>111083.8</v>
      </c>
      <c r="H10" s="74" t="n">
        <f aca="false">H9+E10</f>
        <v>7385</v>
      </c>
      <c r="I10" s="76" t="n">
        <f aca="false">IFERROR(G10/H10,0)</f>
        <v>15.0418144888287</v>
      </c>
    </row>
    <row r="11" customFormat="false" ht="21.75" hidden="false" customHeight="true" outlineLevel="0" collapsed="false">
      <c r="A11" s="11"/>
      <c r="B11" s="77" t="s">
        <v>88</v>
      </c>
      <c r="C11" s="66" t="n">
        <f aca="false">'ROI Calculator'!C30</f>
        <v>45465</v>
      </c>
      <c r="D11" s="67" t="n">
        <f aca="false">'ROI Calculator'!C39</f>
        <v>75082.2</v>
      </c>
      <c r="E11" s="68" t="n">
        <f aca="false">'ROI Calculator'!C45</f>
        <v>597</v>
      </c>
      <c r="F11" s="69" t="n">
        <f aca="false">D11-C11-'ROI Calculator'!C45</f>
        <v>29020.2</v>
      </c>
      <c r="G11" s="69" t="n">
        <f aca="false">G10+F11</f>
        <v>140104</v>
      </c>
      <c r="H11" s="68" t="n">
        <f aca="false">H10+E11</f>
        <v>7982</v>
      </c>
      <c r="I11" s="70" t="n">
        <f aca="false">IFERROR(G11/H11,0)</f>
        <v>17.5524931094964</v>
      </c>
    </row>
    <row r="12" customFormat="false" ht="21.75" hidden="false" customHeight="true" outlineLevel="0" collapsed="false">
      <c r="A12" s="15"/>
      <c r="B12" s="71" t="s">
        <v>89</v>
      </c>
      <c r="C12" s="72" t="n">
        <f aca="false">'ROI Calculator'!C30</f>
        <v>45465</v>
      </c>
      <c r="D12" s="73" t="n">
        <f aca="false">'ROI Calculator'!C39</f>
        <v>75082.2</v>
      </c>
      <c r="E12" s="74" t="n">
        <f aca="false">'ROI Calculator'!C45</f>
        <v>597</v>
      </c>
      <c r="F12" s="75" t="n">
        <f aca="false">D12-C12-'ROI Calculator'!C45</f>
        <v>29020.2</v>
      </c>
      <c r="G12" s="75" t="n">
        <f aca="false">G11+F12</f>
        <v>169124.2</v>
      </c>
      <c r="H12" s="74" t="n">
        <f aca="false">H11+E12</f>
        <v>8579</v>
      </c>
      <c r="I12" s="76" t="n">
        <f aca="false">IFERROR(G12/H12,0)</f>
        <v>19.7137428604733</v>
      </c>
    </row>
    <row r="13" customFormat="false" ht="21.75" hidden="false" customHeight="true" outlineLevel="0" collapsed="false">
      <c r="A13" s="11"/>
      <c r="B13" s="77" t="s">
        <v>90</v>
      </c>
      <c r="C13" s="66" t="n">
        <f aca="false">'ROI Calculator'!C30</f>
        <v>45465</v>
      </c>
      <c r="D13" s="67" t="n">
        <f aca="false">'ROI Calculator'!C39</f>
        <v>75082.2</v>
      </c>
      <c r="E13" s="68" t="n">
        <f aca="false">'ROI Calculator'!C45</f>
        <v>597</v>
      </c>
      <c r="F13" s="69" t="n">
        <f aca="false">D13-C13-'ROI Calculator'!C45</f>
        <v>29020.2</v>
      </c>
      <c r="G13" s="69" t="n">
        <f aca="false">G12+F13</f>
        <v>198144.4</v>
      </c>
      <c r="H13" s="68" t="n">
        <f aca="false">H12+E13</f>
        <v>9176</v>
      </c>
      <c r="I13" s="70" t="n">
        <f aca="false">IFERROR(G13/H13,0)</f>
        <v>21.5937663469922</v>
      </c>
    </row>
    <row r="14" customFormat="false" ht="21.75" hidden="false" customHeight="true" outlineLevel="0" collapsed="false">
      <c r="A14" s="15"/>
      <c r="B14" s="71" t="s">
        <v>91</v>
      </c>
      <c r="C14" s="72" t="n">
        <f aca="false">'ROI Calculator'!C30</f>
        <v>45465</v>
      </c>
      <c r="D14" s="73" t="n">
        <f aca="false">'ROI Calculator'!C39</f>
        <v>75082.2</v>
      </c>
      <c r="E14" s="74" t="n">
        <f aca="false">'ROI Calculator'!C45</f>
        <v>597</v>
      </c>
      <c r="F14" s="75" t="n">
        <f aca="false">D14-C14-'ROI Calculator'!C45</f>
        <v>29020.2</v>
      </c>
      <c r="G14" s="75" t="n">
        <f aca="false">G13+F14</f>
        <v>227164.6</v>
      </c>
      <c r="H14" s="74" t="n">
        <f aca="false">H13+E14</f>
        <v>9773</v>
      </c>
      <c r="I14" s="76" t="n">
        <f aca="false">IFERROR(G14/H14,0)</f>
        <v>23.2441010948532</v>
      </c>
    </row>
    <row r="15" customFormat="false" ht="21.75" hidden="false" customHeight="true" outlineLevel="0" collapsed="false">
      <c r="A15" s="11"/>
      <c r="B15" s="77" t="s">
        <v>92</v>
      </c>
      <c r="C15" s="66" t="n">
        <f aca="false">'ROI Calculator'!C30</f>
        <v>45465</v>
      </c>
      <c r="D15" s="67" t="n">
        <f aca="false">'ROI Calculator'!C39</f>
        <v>75082.2</v>
      </c>
      <c r="E15" s="68" t="n">
        <f aca="false">'ROI Calculator'!C45</f>
        <v>597</v>
      </c>
      <c r="F15" s="69" t="n">
        <f aca="false">D15-C15-'ROI Calculator'!C45</f>
        <v>29020.2</v>
      </c>
      <c r="G15" s="69" t="n">
        <f aca="false">G14+F15</f>
        <v>256184.8</v>
      </c>
      <c r="H15" s="68" t="n">
        <f aca="false">H14+E15</f>
        <v>10370</v>
      </c>
      <c r="I15" s="70" t="n">
        <f aca="false">IFERROR(G15/H15,0)</f>
        <v>24.7044165863067</v>
      </c>
    </row>
    <row r="16" customFormat="false" ht="21.75" hidden="false" customHeight="true" outlineLevel="0" collapsed="false">
      <c r="A16" s="15"/>
      <c r="B16" s="71" t="s">
        <v>93</v>
      </c>
      <c r="C16" s="72" t="n">
        <f aca="false">'ROI Calculator'!C30</f>
        <v>45465</v>
      </c>
      <c r="D16" s="73" t="n">
        <f aca="false">'ROI Calculator'!C39</f>
        <v>75082.2</v>
      </c>
      <c r="E16" s="74" t="n">
        <f aca="false">'ROI Calculator'!C45</f>
        <v>597</v>
      </c>
      <c r="F16" s="75" t="n">
        <f aca="false">D16-C16-'ROI Calculator'!C45</f>
        <v>29020.2</v>
      </c>
      <c r="G16" s="75" t="n">
        <f aca="false">G15+F16</f>
        <v>285205</v>
      </c>
      <c r="H16" s="74" t="n">
        <f aca="false">H15+E16</f>
        <v>10967</v>
      </c>
      <c r="I16" s="76" t="n">
        <f aca="false">IFERROR(G16/H16,0)</f>
        <v>26.005744506246</v>
      </c>
    </row>
    <row r="17" customFormat="false" ht="21.75" hidden="false" customHeight="true" outlineLevel="0" collapsed="false">
      <c r="A17" s="11"/>
      <c r="B17" s="77" t="s">
        <v>94</v>
      </c>
      <c r="C17" s="66" t="n">
        <f aca="false">'ROI Calculator'!C30</f>
        <v>45465</v>
      </c>
      <c r="D17" s="67" t="n">
        <f aca="false">'ROI Calculator'!C39</f>
        <v>75082.2</v>
      </c>
      <c r="E17" s="68" t="n">
        <f aca="false">'ROI Calculator'!C45</f>
        <v>597</v>
      </c>
      <c r="F17" s="69" t="n">
        <f aca="false">D17-C17-'ROI Calculator'!C45</f>
        <v>29020.2</v>
      </c>
      <c r="G17" s="69" t="n">
        <f aca="false">G16+F17</f>
        <v>314225.2</v>
      </c>
      <c r="H17" s="68" t="n">
        <f aca="false">H16+E17</f>
        <v>11564</v>
      </c>
      <c r="I17" s="70" t="n">
        <f aca="false">IFERROR(G17/H17,0)</f>
        <v>27.1727084053961</v>
      </c>
    </row>
    <row r="18" customFormat="false" ht="21.75" hidden="false" customHeight="true" outlineLevel="0" collapsed="false">
      <c r="A18" s="15"/>
      <c r="B18" s="71" t="s">
        <v>95</v>
      </c>
      <c r="C18" s="72" t="n">
        <f aca="false">'ROI Calculator'!C30</f>
        <v>45465</v>
      </c>
      <c r="D18" s="73" t="n">
        <f aca="false">'ROI Calculator'!C39</f>
        <v>75082.2</v>
      </c>
      <c r="E18" s="74" t="n">
        <f aca="false">'ROI Calculator'!C45</f>
        <v>597</v>
      </c>
      <c r="F18" s="75" t="n">
        <f aca="false">D18-C18-'ROI Calculator'!C45</f>
        <v>29020.2</v>
      </c>
      <c r="G18" s="75" t="n">
        <f aca="false">G17+F18</f>
        <v>343245.4</v>
      </c>
      <c r="H18" s="74" t="n">
        <f aca="false">H17+E18</f>
        <v>12161</v>
      </c>
      <c r="I18" s="76" t="n">
        <f aca="false">IFERROR(G18/H18,0)</f>
        <v>28.2250966203437</v>
      </c>
    </row>
    <row r="19" customFormat="false" ht="7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</row>
    <row r="20" customFormat="false" ht="25.5" hidden="false" customHeight="true" outlineLevel="0" collapsed="false">
      <c r="A20" s="51"/>
      <c r="B20" s="78" t="s">
        <v>96</v>
      </c>
      <c r="C20" s="79" t="n">
        <f aca="false">SUM(C7:C18)</f>
        <v>545580</v>
      </c>
      <c r="D20" s="80" t="n">
        <f aca="false">SUM(D7:D18)</f>
        <v>900986.4</v>
      </c>
      <c r="E20" s="81" t="n">
        <f aca="false">SUM(E7:E18)</f>
        <v>12161</v>
      </c>
      <c r="F20" s="82" t="n">
        <f aca="false">SUM(F7:F18)</f>
        <v>348242.4</v>
      </c>
      <c r="G20" s="82" t="n">
        <f aca="false">G18</f>
        <v>343245.4</v>
      </c>
      <c r="H20" s="81" t="n">
        <f aca="false">H18</f>
        <v>12161</v>
      </c>
      <c r="I20" s="34" t="n">
        <f aca="false">I18</f>
        <v>28.2250966203437</v>
      </c>
    </row>
  </sheetData>
  <mergeCells count="2">
    <mergeCell ref="D2:I2"/>
    <mergeCell ref="B4:I4"/>
  </mergeCells>
  <conditionalFormatting sqref="G7">
    <cfRule type="expression" priority="2" aboveAverage="0" equalAverage="0" bottom="0" percent="0" rank="0" text="" dxfId="0">
      <formula>G7&gt;=0</formula>
    </cfRule>
    <cfRule type="expression" priority="3" aboveAverage="0" equalAverage="0" bottom="0" percent="0" rank="0" text="" dxfId="1">
      <formula>G7&lt;0</formula>
    </cfRule>
  </conditionalFormatting>
  <conditionalFormatting sqref="G8">
    <cfRule type="expression" priority="4" aboveAverage="0" equalAverage="0" bottom="0" percent="0" rank="0" text="" dxfId="0">
      <formula>G8&gt;=0</formula>
    </cfRule>
    <cfRule type="expression" priority="5" aboveAverage="0" equalAverage="0" bottom="0" percent="0" rank="0" text="" dxfId="1">
      <formula>G8&lt;0</formula>
    </cfRule>
  </conditionalFormatting>
  <conditionalFormatting sqref="G9">
    <cfRule type="expression" priority="6" aboveAverage="0" equalAverage="0" bottom="0" percent="0" rank="0" text="" dxfId="0">
      <formula>G9&gt;=0</formula>
    </cfRule>
    <cfRule type="expression" priority="7" aboveAverage="0" equalAverage="0" bottom="0" percent="0" rank="0" text="" dxfId="1">
      <formula>G9&lt;0</formula>
    </cfRule>
  </conditionalFormatting>
  <conditionalFormatting sqref="G10">
    <cfRule type="expression" priority="8" aboveAverage="0" equalAverage="0" bottom="0" percent="0" rank="0" text="" dxfId="0">
      <formula>G10&gt;=0</formula>
    </cfRule>
    <cfRule type="expression" priority="9" aboveAverage="0" equalAverage="0" bottom="0" percent="0" rank="0" text="" dxfId="1">
      <formula>G10&lt;0</formula>
    </cfRule>
  </conditionalFormatting>
  <conditionalFormatting sqref="G11">
    <cfRule type="expression" priority="10" aboveAverage="0" equalAverage="0" bottom="0" percent="0" rank="0" text="" dxfId="0">
      <formula>G11&gt;=0</formula>
    </cfRule>
    <cfRule type="expression" priority="11" aboveAverage="0" equalAverage="0" bottom="0" percent="0" rank="0" text="" dxfId="1">
      <formula>G11&lt;0</formula>
    </cfRule>
  </conditionalFormatting>
  <conditionalFormatting sqref="G12">
    <cfRule type="expression" priority="12" aboveAverage="0" equalAverage="0" bottom="0" percent="0" rank="0" text="" dxfId="0">
      <formula>G12&gt;=0</formula>
    </cfRule>
    <cfRule type="expression" priority="13" aboveAverage="0" equalAverage="0" bottom="0" percent="0" rank="0" text="" dxfId="1">
      <formula>G12&lt;0</formula>
    </cfRule>
  </conditionalFormatting>
  <conditionalFormatting sqref="G13">
    <cfRule type="expression" priority="14" aboveAverage="0" equalAverage="0" bottom="0" percent="0" rank="0" text="" dxfId="0">
      <formula>G13&gt;=0</formula>
    </cfRule>
    <cfRule type="expression" priority="15" aboveAverage="0" equalAverage="0" bottom="0" percent="0" rank="0" text="" dxfId="1">
      <formula>G13&lt;0</formula>
    </cfRule>
  </conditionalFormatting>
  <conditionalFormatting sqref="G14">
    <cfRule type="expression" priority="16" aboveAverage="0" equalAverage="0" bottom="0" percent="0" rank="0" text="" dxfId="0">
      <formula>G14&gt;=0</formula>
    </cfRule>
    <cfRule type="expression" priority="17" aboveAverage="0" equalAverage="0" bottom="0" percent="0" rank="0" text="" dxfId="1">
      <formula>G14&lt;0</formula>
    </cfRule>
  </conditionalFormatting>
  <conditionalFormatting sqref="G15">
    <cfRule type="expression" priority="18" aboveAverage="0" equalAverage="0" bottom="0" percent="0" rank="0" text="" dxfId="0">
      <formula>G15&gt;=0</formula>
    </cfRule>
    <cfRule type="expression" priority="19" aboveAverage="0" equalAverage="0" bottom="0" percent="0" rank="0" text="" dxfId="1">
      <formula>G15&lt;0</formula>
    </cfRule>
  </conditionalFormatting>
  <conditionalFormatting sqref="G16">
    <cfRule type="expression" priority="20" aboveAverage="0" equalAverage="0" bottom="0" percent="0" rank="0" text="" dxfId="0">
      <formula>G16&gt;=0</formula>
    </cfRule>
    <cfRule type="expression" priority="21" aboveAverage="0" equalAverage="0" bottom="0" percent="0" rank="0" text="" dxfId="1">
      <formula>G16&lt;0</formula>
    </cfRule>
  </conditionalFormatting>
  <conditionalFormatting sqref="G17">
    <cfRule type="expression" priority="22" aboveAverage="0" equalAverage="0" bottom="0" percent="0" rank="0" text="" dxfId="0">
      <formula>G17&gt;=0</formula>
    </cfRule>
    <cfRule type="expression" priority="23" aboveAverage="0" equalAverage="0" bottom="0" percent="0" rank="0" text="" dxfId="1">
      <formula>G17&lt;0</formula>
    </cfRule>
  </conditionalFormatting>
  <conditionalFormatting sqref="G18">
    <cfRule type="expression" priority="24" aboveAverage="0" equalAverage="0" bottom="0" percent="0" rank="0" text="" dxfId="0">
      <formula>G18&gt;=0</formula>
    </cfRule>
    <cfRule type="expression" priority="25" aboveAverage="0" equalAverage="0" bottom="0" percent="0" rank="0" text="" dxfId="1">
      <formula>G18&lt;0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55F7"/>
    <pageSetUpPr fitToPage="false"/>
  </sheetPr>
  <dimension ref="A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7" min="3" style="0" width="16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43.5" hidden="false" customHeight="true" outlineLevel="0" collapsed="false">
      <c r="A2" s="1"/>
      <c r="B2" s="57" t="s">
        <v>0</v>
      </c>
      <c r="C2" s="58" t="s">
        <v>1</v>
      </c>
      <c r="D2" s="83" t="s">
        <v>97</v>
      </c>
      <c r="E2" s="83"/>
      <c r="F2" s="83"/>
      <c r="G2" s="83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A4" s="5"/>
      <c r="B4" s="6" t="s">
        <v>98</v>
      </c>
      <c r="C4" s="6"/>
      <c r="D4" s="6"/>
      <c r="E4" s="6"/>
      <c r="F4" s="6"/>
      <c r="G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</row>
    <row r="6" customFormat="false" ht="25.5" hidden="false" customHeight="true" outlineLevel="0" collapsed="false">
      <c r="A6" s="5"/>
      <c r="B6" s="84" t="s">
        <v>99</v>
      </c>
      <c r="C6" s="85" t="s">
        <v>100</v>
      </c>
      <c r="D6" s="62" t="s">
        <v>101</v>
      </c>
      <c r="E6" s="64" t="s">
        <v>102</v>
      </c>
      <c r="F6" s="63" t="s">
        <v>103</v>
      </c>
      <c r="G6" s="5"/>
    </row>
    <row r="7" customFormat="false" ht="19.5" hidden="false" customHeight="true" outlineLevel="0" collapsed="false">
      <c r="A7" s="7"/>
      <c r="B7" s="86" t="s">
        <v>104</v>
      </c>
      <c r="C7" s="86"/>
      <c r="D7" s="86"/>
      <c r="E7" s="86"/>
      <c r="F7" s="86"/>
      <c r="G7" s="86"/>
    </row>
    <row r="8" customFormat="false" ht="21.75" hidden="false" customHeight="true" outlineLevel="0" collapsed="false">
      <c r="B8" s="77" t="s">
        <v>105</v>
      </c>
      <c r="C8" s="87" t="n">
        <v>10</v>
      </c>
      <c r="D8" s="87" t="n">
        <v>20</v>
      </c>
      <c r="E8" s="87" t="n">
        <v>40</v>
      </c>
      <c r="F8" s="88" t="n">
        <f aca="false">'ROI Calculator'!C8</f>
        <v>20</v>
      </c>
    </row>
    <row r="9" customFormat="false" ht="21.75" hidden="false" customHeight="true" outlineLevel="0" collapsed="false">
      <c r="B9" s="71" t="s">
        <v>7</v>
      </c>
      <c r="C9" s="89" t="n">
        <v>0.25</v>
      </c>
      <c r="D9" s="89" t="n">
        <v>0.35</v>
      </c>
      <c r="E9" s="89" t="n">
        <v>0.45</v>
      </c>
      <c r="F9" s="90" t="n">
        <f aca="false">'ROI Calculator'!C9</f>
        <v>0.35</v>
      </c>
    </row>
    <row r="10" customFormat="false" ht="21.75" hidden="false" customHeight="true" outlineLevel="0" collapsed="false">
      <c r="B10" s="77" t="s">
        <v>106</v>
      </c>
      <c r="C10" s="91" t="n">
        <v>800</v>
      </c>
      <c r="D10" s="91" t="n">
        <v>1500</v>
      </c>
      <c r="E10" s="91" t="n">
        <v>3000</v>
      </c>
      <c r="F10" s="92" t="n">
        <f aca="false">'ROI Calculator'!C10</f>
        <v>1500</v>
      </c>
    </row>
    <row r="11" customFormat="false" ht="21.75" hidden="false" customHeight="true" outlineLevel="0" collapsed="false">
      <c r="B11" s="71" t="s">
        <v>107</v>
      </c>
      <c r="C11" s="91" t="n">
        <v>400</v>
      </c>
      <c r="D11" s="91" t="n">
        <v>800</v>
      </c>
      <c r="E11" s="91" t="n">
        <v>1500</v>
      </c>
      <c r="F11" s="92" t="n">
        <f aca="false">'ROI Calculator'!C13</f>
        <v>800</v>
      </c>
    </row>
    <row r="12" customFormat="false" ht="21.75" hidden="false" customHeight="true" outlineLevel="0" collapsed="false">
      <c r="B12" s="77" t="s">
        <v>108</v>
      </c>
      <c r="C12" s="93" t="s">
        <v>109</v>
      </c>
      <c r="D12" s="93" t="s">
        <v>18</v>
      </c>
      <c r="E12" s="93" t="s">
        <v>110</v>
      </c>
      <c r="F12" s="94" t="str">
        <f aca="false">'ROI Calculator'!C15</f>
        <v>Growth</v>
      </c>
    </row>
    <row r="13" customFormat="false" ht="7.5" hidden="false" customHeight="true" outlineLevel="0" collapsed="false">
      <c r="A13" s="1"/>
      <c r="B13" s="1"/>
      <c r="C13" s="1"/>
      <c r="D13" s="1"/>
      <c r="E13" s="1"/>
      <c r="F13" s="1"/>
      <c r="G13" s="1"/>
    </row>
    <row r="14" customFormat="false" ht="19.5" hidden="false" customHeight="true" outlineLevel="0" collapsed="false">
      <c r="A14" s="7"/>
      <c r="B14" s="95" t="s">
        <v>111</v>
      </c>
      <c r="C14" s="95"/>
      <c r="D14" s="95"/>
      <c r="E14" s="95"/>
      <c r="F14" s="95"/>
      <c r="G14" s="95"/>
    </row>
    <row r="15" customFormat="false" ht="24" hidden="false" customHeight="true" outlineLevel="0" collapsed="false">
      <c r="B15" s="96" t="s">
        <v>36</v>
      </c>
      <c r="C15" s="97" t="n">
        <f aca="false">C8*C9*4.33*C10</f>
        <v>8660</v>
      </c>
      <c r="D15" s="97" t="n">
        <f aca="false">D8*D9*4.33*D10</f>
        <v>45465</v>
      </c>
      <c r="E15" s="97" t="n">
        <f aca="false">E8*E9*4.33*E10</f>
        <v>233820</v>
      </c>
      <c r="F15" s="98" t="n">
        <f aca="false">'ROI Calculator'!C30</f>
        <v>45465</v>
      </c>
    </row>
    <row r="16" customFormat="false" ht="24" hidden="false" customHeight="true" outlineLevel="0" collapsed="false">
      <c r="B16" s="99" t="s">
        <v>51</v>
      </c>
      <c r="C16" s="100" t="n">
        <f aca="false">(C8*MIN(C9+'ROI Calculator'!C21,0.95)+C8*(1-C9)*'ROI Calculator'!C22)*4.33*C10</f>
        <v>16973.6</v>
      </c>
      <c r="D16" s="100" t="n">
        <f aca="false">(D8*MIN(D9+'ROI Calculator'!C21,0.95)+D8*(1-D9)*'ROI Calculator'!C22)*4.33*D10</f>
        <v>75082.2</v>
      </c>
      <c r="E16" s="100" t="n">
        <f aca="false">(E8*MIN(E9+'ROI Calculator'!C21,0.95)+E8*(1-E9)*'ROI Calculator'!C22)*4.33*E10</f>
        <v>346053.6</v>
      </c>
      <c r="F16" s="101" t="n">
        <f aca="false">'ROI Calculator'!C39</f>
        <v>75082.2</v>
      </c>
    </row>
    <row r="17" customFormat="false" ht="24" hidden="false" customHeight="true" outlineLevel="0" collapsed="false">
      <c r="B17" s="96" t="s">
        <v>112</v>
      </c>
      <c r="C17" s="102" t="n">
        <f aca="false">((C8*MIN(C9+'ROI Calculator'!C21,0.95)+C8*(1-C9)*'ROI Calculator'!C22)*4.33*C10-C8*C9*4.33*C10-IF(C12="Core",497,IF(C12="Growth",597,IF(C12="Concierge",697,597))))</f>
        <v>7816.6</v>
      </c>
      <c r="D17" s="102" t="n">
        <f aca="false">((D8*MIN(D9+'ROI Calculator'!C21,0.95)+D8*(1-D9)*'ROI Calculator'!C22)*4.33*D10-D8*D9*4.33*D10-IF(D12="Core",497,IF(D12="Growth",597,IF(D12="Concierge",697,597))))</f>
        <v>29020.2</v>
      </c>
      <c r="E17" s="102" t="n">
        <f aca="false">((E8*MIN(E9+'ROI Calculator'!C21,0.95)+E8*(1-E9)*'ROI Calculator'!C22)*4.33*E10-E8*E9*4.33*E10-IF(E12="Core",497,IF(E12="Growth",597,IF(E12="Concierge",697,597))))</f>
        <v>111536.6</v>
      </c>
      <c r="F17" s="98" t="n">
        <f aca="false">'ROI Calculator'!C50</f>
        <v>29020.2</v>
      </c>
    </row>
    <row r="18" customFormat="false" ht="24" hidden="false" customHeight="true" outlineLevel="0" collapsed="false">
      <c r="B18" s="99" t="s">
        <v>66</v>
      </c>
      <c r="C18" s="103" t="n">
        <f aca="false">IFERROR(IF(C12="Core",2997,IF(C12="Growth",4997,IF(C12="Concierge",5997,4997)))/((C8*MIN(C9+'ROI Calculator'!C21,0.95)+C8*(1-C9)*'ROI Calculator'!C22)*4.33*C10-C8*C9*4.33*C10-IF(C12="Core",497,IF(C12="Growth",597,IF(C12="Concierge",697,597)))),0)</f>
        <v>0.383414783921398</v>
      </c>
      <c r="D18" s="103" t="n">
        <f aca="false">IFERROR(IF(D12="Core",2997,IF(D12="Growth",4997,IF(D12="Concierge",5997,4997)))/((D8*MIN(D9+'ROI Calculator'!C21,0.95)+D8*(1-D9)*'ROI Calculator'!C22)*4.33*D10-D8*D9*4.33*D10-IF(D12="Core",497,IF(D12="Growth",597,IF(D12="Concierge",697,597)))),0)</f>
        <v>0.172190405303892</v>
      </c>
      <c r="E18" s="103" t="n">
        <f aca="false">IFERROR(IF(E12="Core",2997,IF(E12="Growth",4997,IF(E12="Concierge",5997,4997)))/((E8*MIN(E9+'ROI Calculator'!C21,0.95)+E8*(1-E9)*'ROI Calculator'!C22)*4.33*E10-E8*E9*4.33*E10-IF(E12="Core",497,IF(E12="Growth",597,IF(E12="Concierge",697,597)))),0)</f>
        <v>0.0537671042509813</v>
      </c>
      <c r="F18" s="104" t="n">
        <f aca="false">'ROI Calculator'!C52</f>
        <v>0.172190405303892</v>
      </c>
    </row>
    <row r="19" customFormat="false" ht="24" hidden="false" customHeight="true" outlineLevel="0" collapsed="false">
      <c r="B19" s="96" t="s">
        <v>113</v>
      </c>
      <c r="C19" s="105" t="n">
        <f aca="false">((C8*MIN(C9+'ROI Calculator'!C21,0.95)+C8*(1-C9)*'ROI Calculator'!C22)*4.33*C10-C8*C9*4.33*C10-IF(C12="Core",497,IF(C12="Growth",597,IF(C12="Concierge",697,597))))*12-IF(C12="Core",2997,IF(C12="Growth",4997,IF(C12="Concierge",5997,4997)))</f>
        <v>90802.2</v>
      </c>
      <c r="D19" s="105" t="n">
        <f aca="false">((D8*MIN(D9+'ROI Calculator'!C21,0.95)+D8*(1-D9)*'ROI Calculator'!C22)*4.33*D10-D8*D9*4.33*D10-IF(D12="Core",497,IF(D12="Growth",597,IF(D12="Concierge",697,597))))*12-IF(D12="Core",2997,IF(D12="Growth",4997,IF(D12="Concierge",5997,4997)))</f>
        <v>343245.4</v>
      </c>
      <c r="E19" s="105" t="n">
        <f aca="false">((E8*MIN(E9+'ROI Calculator'!C21,0.95)+E8*(1-E9)*'ROI Calculator'!C22)*4.33*E10-E8*E9*4.33*E10-IF(E12="Core",497,IF(E12="Growth",597,IF(E12="Concierge",697,597))))*12-IF(E12="Core",2997,IF(E12="Growth",4997,IF(E12="Concierge",5997,4997)))</f>
        <v>1332442.2</v>
      </c>
      <c r="F19" s="98" t="n">
        <f aca="false">'ROI Calculator'!C53</f>
        <v>343245.4</v>
      </c>
    </row>
    <row r="20" customFormat="false" ht="24" hidden="false" customHeight="true" outlineLevel="0" collapsed="false">
      <c r="B20" s="99" t="s">
        <v>114</v>
      </c>
      <c r="C20" s="106" t="n">
        <f aca="false">IFERROR(((C8*MIN(C9+'ROI Calculator'!C21,0.95)+C8*(1-C9)*'ROI Calculator'!C22)*4.33*C10-C8*C9*4.33*C10-IF(C12="Core",497,IF(C12="Growth",597,IF(C12="Concierge",697,597))))*12-IF(C12="Core",2997,IF(C12="Growth",4997,IF(C12="Concierge",5997,4997)))/IF(C12="Core",2997,IF(C12="Growth",4997,IF(C12="Concierge",5997,4997))),0)</f>
        <v>93798.2</v>
      </c>
      <c r="D20" s="106" t="n">
        <f aca="false">IFERROR(((D8*MIN(D9+'ROI Calculator'!C21,0.95)+D8*(1-D9)*'ROI Calculator'!C22)*4.33*D10-D8*D9*4.33*D10-IF(D12="Core",497,IF(D12="Growth",597,IF(D12="Concierge",697,597))))*12-IF(D12="Core",2997,IF(D12="Growth",4997,IF(D12="Concierge",5997,4997)))/IF(D12="Core",2997,IF(D12="Growth",4997,IF(D12="Concierge",5997,4997))),0)</f>
        <v>348241.4</v>
      </c>
      <c r="E20" s="106" t="n">
        <f aca="false">IFERROR(((E8*MIN(E9+'ROI Calculator'!C21,0.95)+E8*(1-E9)*'ROI Calculator'!C22)*4.33*E10-E8*E9*4.33*E10-IF(E12="Core",497,IF(E12="Growth",597,IF(E12="Concierge",697,597))))*12-IF(E12="Core",2997,IF(E12="Growth",4997,IF(E12="Concierge",5997,4997)))/IF(E12="Core",2997,IF(E12="Growth",4997,IF(E12="Concierge",5997,4997))),0)</f>
        <v>1338438.2</v>
      </c>
      <c r="F20" s="107" t="n">
        <f aca="false">'ROI Calculator'!C54</f>
        <v>68.6902941765059</v>
      </c>
    </row>
    <row r="21" customFormat="false" ht="7.5" hidden="false" customHeight="true" outlineLevel="0" collapsed="false">
      <c r="A21" s="1"/>
      <c r="B21" s="1"/>
      <c r="C21" s="1"/>
      <c r="D21" s="1"/>
      <c r="E21" s="1"/>
      <c r="F21" s="1"/>
      <c r="G21" s="1"/>
    </row>
    <row r="22" customFormat="false" ht="21.75" hidden="false" customHeight="true" outlineLevel="0" collapsed="false">
      <c r="A22" s="5"/>
      <c r="B22" s="108" t="s">
        <v>115</v>
      </c>
      <c r="C22" s="108"/>
      <c r="D22" s="108"/>
      <c r="E22" s="108"/>
      <c r="F22" s="108"/>
      <c r="G22" s="108"/>
    </row>
  </sheetData>
  <mergeCells count="5">
    <mergeCell ref="D2:G2"/>
    <mergeCell ref="B4:G4"/>
    <mergeCell ref="B7:G7"/>
    <mergeCell ref="B14:G14"/>
    <mergeCell ref="B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C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5"/>
  </cols>
  <sheetData>
    <row r="1" customFormat="false" ht="7.5" hidden="false" customHeight="true" outlineLevel="0" collapsed="false">
      <c r="A1" s="1"/>
      <c r="B1" s="1"/>
      <c r="C1" s="1"/>
    </row>
    <row r="2" customFormat="false" ht="43.5" hidden="false" customHeight="true" outlineLevel="0" collapsed="false">
      <c r="A2" s="1"/>
      <c r="B2" s="57" t="s">
        <v>0</v>
      </c>
      <c r="C2" s="58" t="s">
        <v>116</v>
      </c>
    </row>
    <row r="3" customFormat="false" ht="6" hidden="false" customHeight="true" outlineLevel="0" collapsed="false">
      <c r="A3" s="1"/>
      <c r="B3" s="1"/>
      <c r="C3" s="1"/>
    </row>
    <row r="4" customFormat="false" ht="18" hidden="false" customHeight="true" outlineLevel="0" collapsed="false">
      <c r="A4" s="109"/>
      <c r="B4" s="110" t="s">
        <v>117</v>
      </c>
      <c r="C4" s="109"/>
    </row>
    <row r="5" customFormat="false" ht="15.75" hidden="false" customHeight="true" outlineLevel="0" collapsed="false">
      <c r="A5" s="15"/>
      <c r="B5" s="15"/>
      <c r="C5" s="111" t="s">
        <v>118</v>
      </c>
    </row>
    <row r="6" customFormat="false" ht="15.75" hidden="false" customHeight="true" outlineLevel="0" collapsed="false">
      <c r="A6" s="11"/>
      <c r="B6" s="11"/>
      <c r="C6" s="112"/>
    </row>
    <row r="7" customFormat="false" ht="18" hidden="false" customHeight="true" outlineLevel="0" collapsed="false">
      <c r="A7" s="109"/>
      <c r="B7" s="113" t="s">
        <v>119</v>
      </c>
      <c r="C7" s="109"/>
    </row>
    <row r="8" customFormat="false" ht="15.75" hidden="false" customHeight="true" outlineLevel="0" collapsed="false">
      <c r="A8" s="11"/>
      <c r="B8" s="11"/>
      <c r="C8" s="114" t="s">
        <v>120</v>
      </c>
    </row>
    <row r="9" customFormat="false" ht="15.75" hidden="false" customHeight="true" outlineLevel="0" collapsed="false">
      <c r="A9" s="15"/>
      <c r="B9" s="15"/>
      <c r="C9" s="111" t="s">
        <v>121</v>
      </c>
    </row>
    <row r="10" customFormat="false" ht="15.75" hidden="false" customHeight="true" outlineLevel="0" collapsed="false">
      <c r="A10" s="11"/>
      <c r="B10" s="11"/>
      <c r="C10" s="114" t="s">
        <v>122</v>
      </c>
    </row>
    <row r="11" customFormat="false" ht="15.75" hidden="false" customHeight="true" outlineLevel="0" collapsed="false">
      <c r="A11" s="15"/>
      <c r="B11" s="15"/>
      <c r="C11" s="111" t="s">
        <v>123</v>
      </c>
    </row>
    <row r="12" customFormat="false" ht="15.75" hidden="false" customHeight="true" outlineLevel="0" collapsed="false">
      <c r="A12" s="11"/>
      <c r="B12" s="11"/>
      <c r="C12" s="114" t="s">
        <v>124</v>
      </c>
    </row>
    <row r="13" customFormat="false" ht="15.75" hidden="false" customHeight="true" outlineLevel="0" collapsed="false">
      <c r="A13" s="15"/>
      <c r="B13" s="15"/>
      <c r="C13" s="111" t="s">
        <v>125</v>
      </c>
    </row>
    <row r="14" customFormat="false" ht="15.75" hidden="false" customHeight="true" outlineLevel="0" collapsed="false">
      <c r="A14" s="11"/>
      <c r="B14" s="11"/>
      <c r="C14" s="115" t="s">
        <v>126</v>
      </c>
    </row>
    <row r="15" customFormat="false" ht="15.75" hidden="false" customHeight="true" outlineLevel="0" collapsed="false">
      <c r="A15" s="15"/>
      <c r="B15" s="15"/>
      <c r="C15" s="111" t="s">
        <v>127</v>
      </c>
    </row>
    <row r="16" customFormat="false" ht="15.75" hidden="false" customHeight="true" outlineLevel="0" collapsed="false">
      <c r="A16" s="11"/>
      <c r="B16" s="11"/>
      <c r="C16" s="116" t="s">
        <v>128</v>
      </c>
    </row>
    <row r="17" customFormat="false" ht="15.75" hidden="false" customHeight="true" outlineLevel="0" collapsed="false">
      <c r="A17" s="15"/>
      <c r="B17" s="15"/>
      <c r="C17" s="117"/>
    </row>
    <row r="18" customFormat="false" ht="18" hidden="false" customHeight="true" outlineLevel="0" collapsed="false">
      <c r="A18" s="109"/>
      <c r="B18" s="118" t="s">
        <v>129</v>
      </c>
      <c r="C18" s="109"/>
    </row>
    <row r="19" customFormat="false" ht="15.75" hidden="false" customHeight="true" outlineLevel="0" collapsed="false">
      <c r="A19" s="15"/>
      <c r="B19" s="15"/>
      <c r="C19" s="111" t="s">
        <v>130</v>
      </c>
    </row>
    <row r="20" customFormat="false" ht="15.75" hidden="false" customHeight="true" outlineLevel="0" collapsed="false">
      <c r="A20" s="11"/>
      <c r="B20" s="11"/>
      <c r="C20" s="114" t="s">
        <v>131</v>
      </c>
    </row>
    <row r="21" customFormat="false" ht="15.75" hidden="false" customHeight="true" outlineLevel="0" collapsed="false">
      <c r="A21" s="15"/>
      <c r="B21" s="15"/>
      <c r="C21" s="111" t="s">
        <v>132</v>
      </c>
    </row>
    <row r="22" customFormat="false" ht="15.75" hidden="false" customHeight="true" outlineLevel="0" collapsed="false">
      <c r="A22" s="11"/>
      <c r="B22" s="11"/>
      <c r="C22" s="114" t="s">
        <v>133</v>
      </c>
    </row>
    <row r="23" customFormat="false" ht="15.75" hidden="false" customHeight="true" outlineLevel="0" collapsed="false">
      <c r="A23" s="15"/>
      <c r="B23" s="15"/>
      <c r="C23" s="117"/>
    </row>
    <row r="24" customFormat="false" ht="18" hidden="false" customHeight="true" outlineLevel="0" collapsed="false">
      <c r="A24" s="109"/>
      <c r="B24" s="119" t="s">
        <v>134</v>
      </c>
      <c r="C24" s="109"/>
    </row>
    <row r="25" customFormat="false" ht="15.75" hidden="false" customHeight="true" outlineLevel="0" collapsed="false">
      <c r="A25" s="15"/>
      <c r="B25" s="15"/>
      <c r="C25" s="111" t="s">
        <v>135</v>
      </c>
    </row>
    <row r="26" customFormat="false" ht="15.75" hidden="false" customHeight="true" outlineLevel="0" collapsed="false">
      <c r="A26" s="11"/>
      <c r="B26" s="11"/>
      <c r="C26" s="114" t="s">
        <v>136</v>
      </c>
    </row>
    <row r="27" customFormat="false" ht="15.75" hidden="false" customHeight="true" outlineLevel="0" collapsed="false">
      <c r="A27" s="15"/>
      <c r="B27" s="15"/>
      <c r="C27" s="111" t="s">
        <v>137</v>
      </c>
    </row>
    <row r="28" customFormat="false" ht="15.75" hidden="false" customHeight="true" outlineLevel="0" collapsed="false">
      <c r="A28" s="11"/>
      <c r="B28" s="11"/>
      <c r="C28" s="112"/>
    </row>
    <row r="29" customFormat="false" ht="18" hidden="false" customHeight="true" outlineLevel="0" collapsed="false">
      <c r="A29" s="109"/>
      <c r="B29" s="110" t="s">
        <v>138</v>
      </c>
      <c r="C29" s="109"/>
    </row>
    <row r="30" customFormat="false" ht="15.75" hidden="false" customHeight="true" outlineLevel="0" collapsed="false">
      <c r="A30" s="11"/>
      <c r="B30" s="11"/>
      <c r="C30" s="114" t="s">
        <v>139</v>
      </c>
    </row>
    <row r="31" customFormat="false" ht="15.75" hidden="false" customHeight="true" outlineLevel="0" collapsed="false">
      <c r="A31" s="15"/>
      <c r="B31" s="15"/>
      <c r="C31" s="111" t="s">
        <v>140</v>
      </c>
    </row>
    <row r="32" customFormat="false" ht="15.75" hidden="false" customHeight="true" outlineLevel="0" collapsed="false">
      <c r="A32" s="11"/>
      <c r="B32" s="11"/>
      <c r="C32" s="114" t="s">
        <v>141</v>
      </c>
    </row>
    <row r="33" customFormat="false" ht="15.75" hidden="false" customHeight="true" outlineLevel="0" collapsed="false">
      <c r="A33" s="15"/>
      <c r="B33" s="15"/>
      <c r="C33" s="111" t="s">
        <v>142</v>
      </c>
    </row>
    <row r="34" customFormat="false" ht="15.75" hidden="false" customHeight="true" outlineLevel="0" collapsed="false">
      <c r="A34" s="11"/>
      <c r="B34" s="11"/>
      <c r="C34" s="115" t="s">
        <v>143</v>
      </c>
    </row>
    <row r="35" customFormat="false" ht="15.75" hidden="false" customHeight="true" outlineLevel="0" collapsed="false">
      <c r="A35" s="15"/>
      <c r="B35" s="15"/>
      <c r="C35" s="117"/>
    </row>
    <row r="36" customFormat="false" ht="18" hidden="false" customHeight="true" outlineLevel="0" collapsed="false">
      <c r="A36" s="109"/>
      <c r="B36" s="110" t="s">
        <v>144</v>
      </c>
      <c r="C36" s="109"/>
    </row>
    <row r="37" customFormat="false" ht="15.75" hidden="false" customHeight="true" outlineLevel="0" collapsed="false">
      <c r="A37" s="15"/>
      <c r="B37" s="15"/>
      <c r="C37" s="111" t="s">
        <v>145</v>
      </c>
    </row>
    <row r="38" customFormat="false" ht="15.75" hidden="false" customHeight="true" outlineLevel="0" collapsed="false">
      <c r="A38" s="11"/>
      <c r="B38" s="11"/>
      <c r="C38" s="114" t="s">
        <v>146</v>
      </c>
    </row>
    <row r="39" customFormat="false" ht="15.75" hidden="false" customHeight="true" outlineLevel="0" collapsed="false">
      <c r="A39" s="15"/>
      <c r="B39" s="15"/>
      <c r="C39" s="111" t="s">
        <v>147</v>
      </c>
    </row>
    <row r="40" customFormat="false" ht="15.75" hidden="false" customHeight="true" outlineLevel="0" collapsed="false">
      <c r="A40" s="11"/>
      <c r="B40" s="11"/>
      <c r="C40" s="114" t="s">
        <v>148</v>
      </c>
    </row>
    <row r="41" customFormat="false" ht="15.75" hidden="false" customHeight="true" outlineLevel="0" collapsed="false">
      <c r="A41" s="15"/>
      <c r="B41" s="15"/>
      <c r="C41" s="111" t="s">
        <v>149</v>
      </c>
    </row>
    <row r="42" customFormat="false" ht="15.75" hidden="false" customHeight="true" outlineLevel="0" collapsed="false">
      <c r="A42" s="11"/>
      <c r="B42" s="11"/>
      <c r="C42" s="115" t="s">
        <v>150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2026-03-07T17:42:04Z</dcterms:created>
  <dc:creator>openpyxl</dc:creator>
  <dc:description/>
  <dc:language>en-US</dc:language>
  <cp:lastModifiedBy/>
  <dcterms:modified xsi:type="dcterms:W3CDTF">2026-03-07T17:42:04Z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